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thonydrewitt-barlow/Desktop/"/>
    </mc:Choice>
  </mc:AlternateContent>
  <xr:revisionPtr revIDLastSave="0" documentId="13_ncr:1_{22A98B0E-9EE6-CA44-9ED8-877212214F9C}" xr6:coauthVersionLast="47" xr6:coauthVersionMax="47" xr10:uidLastSave="{00000000-0000-0000-0000-000000000000}"/>
  <bookViews>
    <workbookView xWindow="0" yWindow="500" windowWidth="46960" windowHeight="26600" xr2:uid="{00000000-000D-0000-FFFF-FFFF00000000}"/>
  </bookViews>
  <sheets>
    <sheet name="SUMMARY TABLE - TA1" sheetId="8" r:id="rId1"/>
    <sheet name="STATIC SPF" sheetId="2" r:id="rId2"/>
    <sheet name="DEMOGRAPHICS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9" i="2" l="1"/>
  <c r="R9" i="2"/>
  <c r="N13" i="8"/>
  <c r="C9" i="8"/>
  <c r="C6" i="8"/>
  <c r="S17" i="8" l="1"/>
  <c r="S16" i="8"/>
  <c r="S14" i="8"/>
  <c r="S13" i="8"/>
  <c r="N17" i="8"/>
  <c r="N15" i="8"/>
  <c r="N14" i="8"/>
  <c r="S15" i="8"/>
  <c r="G36" i="8" s="1"/>
  <c r="I36" i="8" s="1"/>
  <c r="K36" i="8" s="1"/>
  <c r="N16" i="8"/>
  <c r="C36" i="8"/>
  <c r="G35" i="8" l="1"/>
  <c r="I35" i="8" s="1"/>
  <c r="K35" i="8" s="1"/>
  <c r="G37" i="8"/>
  <c r="I37" i="8" s="1"/>
  <c r="K37" i="8" s="1"/>
  <c r="C37" i="8"/>
  <c r="R37" i="8" s="1"/>
  <c r="C35" i="8"/>
  <c r="M36" i="8"/>
  <c r="R36" i="8"/>
  <c r="W36" i="8" s="1"/>
  <c r="O36" i="8"/>
  <c r="W37" i="8" l="1"/>
  <c r="O37" i="8"/>
  <c r="M37" i="8"/>
  <c r="R35" i="8"/>
  <c r="W35" i="8" s="1"/>
  <c r="O35" i="8"/>
  <c r="M35" i="8"/>
  <c r="U44" i="2"/>
  <c r="U45" i="2" s="1"/>
  <c r="B44" i="2"/>
  <c r="U43" i="2"/>
  <c r="B43" i="2"/>
  <c r="U31" i="2" l="1"/>
  <c r="U32" i="2" s="1"/>
  <c r="U18" i="2"/>
  <c r="U30" i="2" l="1"/>
  <c r="U17" i="2"/>
  <c r="D6" i="3" l="1"/>
  <c r="D5" i="3"/>
  <c r="D4" i="3"/>
  <c r="D3" i="3"/>
  <c r="D2" i="3"/>
  <c r="D29" i="2"/>
  <c r="L29" i="2" s="1"/>
  <c r="K29" i="2" s="1"/>
  <c r="D28" i="2"/>
  <c r="L28" i="2" s="1"/>
  <c r="K28" i="2" s="1"/>
  <c r="D27" i="2"/>
  <c r="L27" i="2" s="1"/>
  <c r="D26" i="2"/>
  <c r="C26" i="2" s="1"/>
  <c r="D25" i="2"/>
  <c r="L25" i="2" s="1"/>
  <c r="K25" i="2" s="1"/>
  <c r="D11" i="2"/>
  <c r="D10" i="2"/>
  <c r="D9" i="2"/>
  <c r="D8" i="2"/>
  <c r="D7" i="2"/>
  <c r="B31" i="2"/>
  <c r="B30" i="2"/>
  <c r="D12" i="3" l="1"/>
  <c r="I27" i="2"/>
  <c r="H27" i="2" s="1"/>
  <c r="K27" i="2"/>
  <c r="C25" i="2"/>
  <c r="C27" i="2"/>
  <c r="L26" i="2"/>
  <c r="C29" i="2"/>
  <c r="C28" i="2"/>
  <c r="O29" i="2"/>
  <c r="N29" i="2" s="1"/>
  <c r="I29" i="2"/>
  <c r="H29" i="2" s="1"/>
  <c r="O28" i="2"/>
  <c r="I28" i="2"/>
  <c r="H28" i="2" s="1"/>
  <c r="O25" i="2"/>
  <c r="N25" i="2" s="1"/>
  <c r="I25" i="2"/>
  <c r="H25" i="2" s="1"/>
  <c r="O27" i="2"/>
  <c r="N27" i="2" s="1"/>
  <c r="N28" i="2" l="1"/>
  <c r="R28" i="2"/>
  <c r="F27" i="2"/>
  <c r="E27" i="2" s="1"/>
  <c r="O26" i="2"/>
  <c r="K26" i="2"/>
  <c r="I26" i="2"/>
  <c r="H26" i="2" s="1"/>
  <c r="F29" i="2"/>
  <c r="E29" i="2" s="1"/>
  <c r="R27" i="2"/>
  <c r="Q27" i="2" s="1"/>
  <c r="R25" i="2"/>
  <c r="Q25" i="2" s="1"/>
  <c r="R29" i="2"/>
  <c r="Q29" i="2" s="1"/>
  <c r="F28" i="2"/>
  <c r="E28" i="2" s="1"/>
  <c r="Q28" i="2"/>
  <c r="F25" i="2"/>
  <c r="E25" i="2" s="1"/>
  <c r="F26" i="2" l="1"/>
  <c r="E26" i="2" s="1"/>
  <c r="N26" i="2"/>
  <c r="R26" i="2"/>
  <c r="Q26" i="2" s="1"/>
  <c r="C11" i="2"/>
  <c r="L10" i="2"/>
  <c r="L9" i="2"/>
  <c r="L8" i="2"/>
  <c r="L7" i="2"/>
  <c r="L11" i="2" l="1"/>
  <c r="K11" i="2" s="1"/>
  <c r="O11" i="2"/>
  <c r="R11" i="2" s="1"/>
  <c r="C10" i="2"/>
  <c r="K10" i="2"/>
  <c r="O10" i="2"/>
  <c r="I10" i="2"/>
  <c r="F10" i="2" s="1"/>
  <c r="E10" i="2" s="1"/>
  <c r="K9" i="2"/>
  <c r="I9" i="2"/>
  <c r="F9" i="2" s="1"/>
  <c r="E9" i="2" s="1"/>
  <c r="O9" i="2"/>
  <c r="C9" i="2"/>
  <c r="K8" i="2"/>
  <c r="O8" i="2"/>
  <c r="R8" i="2" s="1"/>
  <c r="I8" i="2"/>
  <c r="F8" i="2" s="1"/>
  <c r="E8" i="2" s="1"/>
  <c r="C8" i="2"/>
  <c r="K7" i="2"/>
  <c r="O7" i="2"/>
  <c r="R7" i="2" s="1"/>
  <c r="I7" i="2"/>
  <c r="F7" i="2" s="1"/>
  <c r="E7" i="2" s="1"/>
  <c r="C7" i="2"/>
  <c r="B18" i="2"/>
  <c r="B17" i="2"/>
  <c r="I11" i="2" l="1"/>
  <c r="F11" i="2" s="1"/>
  <c r="E11" i="2" s="1"/>
  <c r="H10" i="2"/>
  <c r="H9" i="2"/>
  <c r="R10" i="2"/>
  <c r="Q10" i="2" s="1"/>
  <c r="N10" i="2"/>
  <c r="H7" i="2"/>
  <c r="N8" i="2"/>
  <c r="Q8" i="2"/>
  <c r="N9" i="2"/>
  <c r="Q9" i="2"/>
  <c r="H8" i="2"/>
  <c r="N7" i="2"/>
  <c r="Q7" i="2"/>
  <c r="Q11" i="2"/>
  <c r="N11" i="2"/>
  <c r="H11" i="2" l="1"/>
</calcChain>
</file>

<file path=xl/sharedStrings.xml><?xml version="1.0" encoding="utf-8"?>
<sst xmlns="http://schemas.openxmlformats.org/spreadsheetml/2006/main" count="229" uniqueCount="104">
  <si>
    <t>SUB NO</t>
  </si>
  <si>
    <t>MED</t>
  </si>
  <si>
    <t>Mean</t>
  </si>
  <si>
    <t>Std Dev</t>
  </si>
  <si>
    <t>95% CI</t>
  </si>
  <si>
    <t>Subject</t>
  </si>
  <si>
    <t>Age</t>
  </si>
  <si>
    <t>Gender</t>
  </si>
  <si>
    <t xml:space="preserve"> </t>
  </si>
  <si>
    <t>Male</t>
  </si>
  <si>
    <t>Female</t>
  </si>
  <si>
    <t>18-20</t>
  </si>
  <si>
    <t>21-30</t>
  </si>
  <si>
    <t>31-40</t>
  </si>
  <si>
    <t>41-50</t>
  </si>
  <si>
    <t>Expected SPF</t>
  </si>
  <si>
    <t>MEDu</t>
  </si>
  <si>
    <t>Seconds</t>
  </si>
  <si>
    <t>J/m2 eff</t>
  </si>
  <si>
    <t>Grade</t>
  </si>
  <si>
    <t>MEDp</t>
  </si>
  <si>
    <t>Re-determined MEDu (J/m2 eff)</t>
  </si>
  <si>
    <t>SPFi</t>
  </si>
  <si>
    <t xml:space="preserve"> Skin ITA</t>
  </si>
  <si>
    <t>SIM EE (W/m2 eff)</t>
  </si>
  <si>
    <t>ITA</t>
  </si>
  <si>
    <t>ITA BAND</t>
  </si>
  <si>
    <t>28 - 40</t>
  </si>
  <si>
    <t>41 - 55</t>
  </si>
  <si>
    <t>≥ 56</t>
  </si>
  <si>
    <t>MEAN ITA (ACCEPTED RANGE: 41 - 55)</t>
  </si>
  <si>
    <t>MEAN ITA</t>
  </si>
  <si>
    <r>
      <rPr>
        <b/>
        <i/>
        <u/>
        <sz val="11"/>
        <color theme="1"/>
        <rFont val="Calibri"/>
        <family val="3"/>
        <charset val="128"/>
        <scheme val="minor"/>
      </rPr>
      <t>Statement</t>
    </r>
    <r>
      <rPr>
        <i/>
        <sz val="11"/>
        <color theme="1"/>
        <rFont val="Calibri"/>
        <family val="3"/>
        <charset val="128"/>
        <scheme val="minor"/>
      </rPr>
      <t xml:space="preserve"> : This test study complies with the statistical validations</t>
    </r>
  </si>
  <si>
    <t>17% of Mean:</t>
  </si>
  <si>
    <t>No</t>
  </si>
  <si>
    <t>Laboratory: Princeton Consumer Research Corp.</t>
  </si>
  <si>
    <t>T-B</t>
    <phoneticPr fontId="2"/>
  </si>
  <si>
    <t>C-D</t>
    <phoneticPr fontId="2"/>
  </si>
  <si>
    <t>A-K</t>
    <phoneticPr fontId="2"/>
  </si>
  <si>
    <t xml:space="preserve">CI %&lt;17% Complies: </t>
  </si>
  <si>
    <t>ISO 24444(2019) Test  Method</t>
  </si>
  <si>
    <t>REFERENCE SAMPLE P8</t>
  </si>
  <si>
    <t>REFERENCE SAMPLE P2</t>
  </si>
  <si>
    <t>The geometric progression (Standards) : 1.12</t>
  </si>
  <si>
    <t>P8</t>
  </si>
  <si>
    <t>P2</t>
  </si>
  <si>
    <t>Reference Standards: P8 &amp; P2</t>
  </si>
  <si>
    <t>The geometric progression (Test Product) : 1.12</t>
    <phoneticPr fontId="1"/>
  </si>
  <si>
    <t xml:space="preserve">Test Product Application Method: </t>
    <phoneticPr fontId="1"/>
  </si>
  <si>
    <t xml:space="preserve"> (First paragraph of "Mode of Delivery/Application" at P.8 or 9)</t>
    <phoneticPr fontId="1"/>
  </si>
  <si>
    <t>Any specific instructions for Application Method: N/A</t>
    <phoneticPr fontId="1"/>
  </si>
  <si>
    <t>Protocol deviations if any: N/A</t>
    <phoneticPr fontId="1"/>
  </si>
  <si>
    <t>Solar Simulators used in the test (latest calibration and statement of compliance): 300W multiport solar simulator Model 601 V2.5(Solar Light Company, Glenside PA)</t>
    <phoneticPr fontId="1"/>
  </si>
  <si>
    <t>TEST:</t>
    <phoneticPr fontId="1"/>
  </si>
  <si>
    <t>SIM</t>
    <phoneticPr fontId="1"/>
  </si>
  <si>
    <t>TEST SUBJECTS</t>
    <phoneticPr fontId="1"/>
  </si>
  <si>
    <t>Subject</t>
    <phoneticPr fontId="1"/>
  </si>
  <si>
    <t>Exposure</t>
    <phoneticPr fontId="1"/>
  </si>
  <si>
    <t>Applied</t>
    <phoneticPr fontId="1"/>
  </si>
  <si>
    <t>Read</t>
    <phoneticPr fontId="1"/>
  </si>
  <si>
    <t>Sim EE
(highest)</t>
    <phoneticPr fontId="1"/>
  </si>
  <si>
    <t>Skin</t>
    <phoneticPr fontId="1"/>
  </si>
  <si>
    <t>MEDu</t>
    <phoneticPr fontId="1"/>
  </si>
  <si>
    <t>MEDp</t>
    <phoneticPr fontId="1"/>
  </si>
  <si>
    <t>SPFi</t>
    <phoneticPr fontId="1"/>
  </si>
  <si>
    <t>Reject?</t>
    <phoneticPr fontId="1"/>
  </si>
  <si>
    <t>Ref. Standard</t>
    <phoneticPr fontId="1"/>
  </si>
  <si>
    <t>N゜</t>
    <phoneticPr fontId="1"/>
  </si>
  <si>
    <t>date</t>
    <phoneticPr fontId="1"/>
  </si>
  <si>
    <t>by</t>
    <phoneticPr fontId="1"/>
  </si>
  <si>
    <t>W/m² eff.</t>
    <phoneticPr fontId="1"/>
  </si>
  <si>
    <t>code#</t>
    <phoneticPr fontId="1"/>
  </si>
  <si>
    <t>Age</t>
    <phoneticPr fontId="1"/>
  </si>
  <si>
    <t>ITA゜</t>
    <phoneticPr fontId="1"/>
  </si>
  <si>
    <t>seconds</t>
    <phoneticPr fontId="1"/>
  </si>
  <si>
    <t>J/m² eff.</t>
    <phoneticPr fontId="1"/>
  </si>
  <si>
    <t>P#</t>
    <phoneticPr fontId="1"/>
  </si>
  <si>
    <t>SPF</t>
    <phoneticPr fontId="1"/>
  </si>
  <si>
    <t>FINAL RESULT</t>
    <phoneticPr fontId="1"/>
  </si>
  <si>
    <t xml:space="preserve">Test Product Avg. SPF: </t>
    <phoneticPr fontId="1"/>
  </si>
  <si>
    <t xml:space="preserve">Std. Dev.: </t>
    <phoneticPr fontId="1"/>
  </si>
  <si>
    <t xml:space="preserve">C: </t>
    <phoneticPr fontId="1"/>
  </si>
  <si>
    <t xml:space="preserve">CI%: </t>
    <phoneticPr fontId="1"/>
  </si>
  <si>
    <t xml:space="preserve">95%CI: </t>
    <phoneticPr fontId="1"/>
  </si>
  <si>
    <t>~</t>
    <phoneticPr fontId="1"/>
  </si>
  <si>
    <t>17% of Mean:</t>
    <phoneticPr fontId="1"/>
  </si>
  <si>
    <t xml:space="preserve">CI %&lt;17% Complies: </t>
    <phoneticPr fontId="1"/>
  </si>
  <si>
    <t xml:space="preserve">Avg. SPF: </t>
    <phoneticPr fontId="1"/>
  </si>
  <si>
    <t xml:space="preserve">Test Product Code: </t>
    <phoneticPr fontId="1"/>
  </si>
  <si>
    <t>t (Ref n=5)</t>
  </si>
  <si>
    <t>t (Test n=10)</t>
  </si>
  <si>
    <t>Study Period: 7/4/22 to 7/8/22</t>
  </si>
  <si>
    <t>Report Date: July 11th 2022</t>
  </si>
  <si>
    <t>M</t>
  </si>
  <si>
    <t>F</t>
  </si>
  <si>
    <t>1 - Daily Use Sunscreen SPF50+, 50ML (Expected SPF 50+)</t>
  </si>
  <si>
    <t>SGTSPF1</t>
  </si>
  <si>
    <t>Test Product Description : Daily Use Sunscreen SPF50+, 50ML (Expected SPF 50+)</t>
  </si>
  <si>
    <t>Test Product expected SPF: 60.0</t>
  </si>
  <si>
    <t>MLE</t>
  </si>
  <si>
    <t>RPP</t>
  </si>
  <si>
    <t>BLS</t>
  </si>
  <si>
    <t>E-Y</t>
  </si>
  <si>
    <t>NSL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</si>
</sst>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28"/>
      <scheme val="minor"/>
    </font>
    <font>
      <i/>
      <sz val="11"/>
      <color theme="1"/>
      <name val="Calibri"/>
      <family val="3"/>
      <charset val="128"/>
      <scheme val="minor"/>
    </font>
    <font>
      <b/>
      <i/>
      <u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2"/>
      <charset val="128"/>
      <scheme val="minor"/>
    </font>
    <font>
      <sz val="11"/>
      <name val="Calibri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86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2" fillId="4" borderId="1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4" fontId="2" fillId="4" borderId="15" xfId="1" applyNumberFormat="1" applyFont="1" applyFill="1" applyBorder="1" applyAlignment="1">
      <alignment horizontal="right"/>
    </xf>
    <xf numFmtId="164" fontId="2" fillId="4" borderId="9" xfId="1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right"/>
    </xf>
    <xf numFmtId="164" fontId="0" fillId="5" borderId="15" xfId="0" applyNumberFormat="1" applyFont="1" applyFill="1" applyBorder="1" applyAlignment="1" applyProtection="1">
      <alignment horizontal="right"/>
      <protection locked="0"/>
    </xf>
    <xf numFmtId="164" fontId="0" fillId="5" borderId="1" xfId="0" applyNumberFormat="1" applyFill="1" applyBorder="1" applyAlignment="1" applyProtection="1">
      <alignment horizontal="right"/>
      <protection locked="0"/>
    </xf>
    <xf numFmtId="1" fontId="0" fillId="5" borderId="1" xfId="0" applyNumberFormat="1" applyFont="1" applyFill="1" applyBorder="1" applyAlignment="1" applyProtection="1">
      <alignment horizontal="center"/>
      <protection locked="0"/>
    </xf>
    <xf numFmtId="164" fontId="0" fillId="6" borderId="9" xfId="0" applyNumberFormat="1" applyFill="1" applyBorder="1" applyAlignment="1" applyProtection="1">
      <alignment horizontal="center"/>
      <protection locked="0"/>
    </xf>
    <xf numFmtId="164" fontId="0" fillId="5" borderId="1" xfId="0" applyNumberFormat="1" applyFont="1" applyFill="1" applyBorder="1" applyProtection="1">
      <protection locked="0"/>
    </xf>
    <xf numFmtId="0" fontId="6" fillId="5" borderId="4" xfId="1" applyFont="1" applyFill="1" applyBorder="1" applyAlignment="1" applyProtection="1">
      <alignment horizontal="center" wrapText="1"/>
      <protection locked="0"/>
    </xf>
    <xf numFmtId="164" fontId="6" fillId="5" borderId="10" xfId="1" applyNumberFormat="1" applyFont="1" applyFill="1" applyBorder="1" applyAlignment="1" applyProtection="1">
      <alignment horizontal="center"/>
      <protection locked="0"/>
    </xf>
    <xf numFmtId="164" fontId="6" fillId="5" borderId="4" xfId="1" applyNumberFormat="1" applyFont="1" applyFill="1" applyBorder="1" applyAlignment="1" applyProtection="1">
      <alignment horizontal="center" wrapText="1"/>
      <protection locked="0"/>
    </xf>
    <xf numFmtId="0" fontId="7" fillId="8" borderId="1" xfId="0" applyFont="1" applyFill="1" applyBorder="1"/>
    <xf numFmtId="0" fontId="7" fillId="9" borderId="1" xfId="0" applyFont="1" applyFill="1" applyBorder="1"/>
    <xf numFmtId="0" fontId="7" fillId="10" borderId="1" xfId="0" applyFont="1" applyFill="1" applyBorder="1"/>
    <xf numFmtId="0" fontId="7" fillId="11" borderId="1" xfId="0" applyFont="1" applyFill="1" applyBorder="1"/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3" fillId="4" borderId="31" xfId="0" applyFont="1" applyFill="1" applyBorder="1"/>
    <xf numFmtId="0" fontId="3" fillId="4" borderId="32" xfId="0" applyFont="1" applyFill="1" applyBorder="1"/>
    <xf numFmtId="0" fontId="3" fillId="4" borderId="33" xfId="0" applyFont="1" applyFill="1" applyBorder="1"/>
    <xf numFmtId="164" fontId="3" fillId="4" borderId="34" xfId="0" applyNumberFormat="1" applyFont="1" applyFill="1" applyBorder="1" applyAlignment="1">
      <alignment horizontal="center"/>
    </xf>
    <xf numFmtId="0" fontId="8" fillId="0" borderId="0" xfId="4">
      <alignment vertical="center"/>
    </xf>
    <xf numFmtId="0" fontId="9" fillId="0" borderId="0" xfId="4" applyFont="1">
      <alignment vertical="center"/>
    </xf>
    <xf numFmtId="0" fontId="8" fillId="0" borderId="36" xfId="4" applyBorder="1">
      <alignment vertical="center"/>
    </xf>
    <xf numFmtId="0" fontId="11" fillId="0" borderId="36" xfId="4" applyFont="1" applyBorder="1">
      <alignment vertical="center"/>
    </xf>
    <xf numFmtId="0" fontId="11" fillId="0" borderId="36" xfId="4" applyFont="1" applyBorder="1" applyAlignment="1">
      <alignment horizontal="right" vertical="center"/>
    </xf>
    <xf numFmtId="0" fontId="11" fillId="0" borderId="37" xfId="4" applyFont="1" applyBorder="1">
      <alignment vertical="center"/>
    </xf>
    <xf numFmtId="0" fontId="11" fillId="0" borderId="39" xfId="4" applyFont="1" applyBorder="1">
      <alignment vertical="center"/>
    </xf>
    <xf numFmtId="0" fontId="8" fillId="0" borderId="41" xfId="4" applyBorder="1">
      <alignment vertical="center"/>
    </xf>
    <xf numFmtId="0" fontId="11" fillId="0" borderId="41" xfId="4" applyFont="1" applyBorder="1">
      <alignment vertical="center"/>
    </xf>
    <xf numFmtId="0" fontId="11" fillId="0" borderId="42" xfId="4" applyFont="1" applyBorder="1">
      <alignment vertical="center"/>
    </xf>
    <xf numFmtId="0" fontId="8" fillId="0" borderId="9" xfId="4" applyBorder="1">
      <alignment vertical="center"/>
    </xf>
    <xf numFmtId="0" fontId="8" fillId="0" borderId="1" xfId="4" applyBorder="1">
      <alignment vertical="center"/>
    </xf>
    <xf numFmtId="164" fontId="8" fillId="0" borderId="1" xfId="4" applyNumberFormat="1" applyBorder="1">
      <alignment vertical="center"/>
    </xf>
    <xf numFmtId="0" fontId="8" fillId="0" borderId="7" xfId="4" applyBorder="1">
      <alignment vertical="center"/>
    </xf>
    <xf numFmtId="0" fontId="8" fillId="0" borderId="7" xfId="4" applyBorder="1" applyAlignment="1">
      <alignment horizontal="left" vertical="center"/>
    </xf>
    <xf numFmtId="0" fontId="12" fillId="0" borderId="0" xfId="4" applyFont="1">
      <alignment vertical="center"/>
    </xf>
    <xf numFmtId="0" fontId="11" fillId="0" borderId="9" xfId="4" applyFont="1" applyBorder="1">
      <alignment vertical="center"/>
    </xf>
    <xf numFmtId="0" fontId="11" fillId="0" borderId="1" xfId="4" applyFont="1" applyBorder="1">
      <alignment vertical="center"/>
    </xf>
    <xf numFmtId="164" fontId="11" fillId="0" borderId="1" xfId="4" applyNumberFormat="1" applyFont="1" applyBorder="1">
      <alignment vertical="center"/>
    </xf>
    <xf numFmtId="1" fontId="11" fillId="0" borderId="1" xfId="4" applyNumberFormat="1" applyFont="1" applyBorder="1">
      <alignment vertical="center"/>
    </xf>
    <xf numFmtId="1" fontId="8" fillId="0" borderId="1" xfId="4" applyNumberFormat="1" applyBorder="1">
      <alignment vertical="center"/>
    </xf>
    <xf numFmtId="0" fontId="11" fillId="0" borderId="16" xfId="4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0" fontId="11" fillId="0" borderId="45" xfId="4" applyFont="1" applyBorder="1" applyAlignment="1">
      <alignment vertical="top"/>
    </xf>
    <xf numFmtId="0" fontId="11" fillId="0" borderId="19" xfId="4" applyFont="1" applyBorder="1" applyAlignment="1">
      <alignment vertical="top"/>
    </xf>
    <xf numFmtId="0" fontId="11" fillId="0" borderId="46" xfId="4" applyFont="1" applyBorder="1" applyAlignment="1">
      <alignment vertical="top"/>
    </xf>
    <xf numFmtId="0" fontId="11" fillId="0" borderId="45" xfId="4" applyFont="1" applyBorder="1" applyAlignment="1">
      <alignment horizontal="left" vertical="center"/>
    </xf>
    <xf numFmtId="0" fontId="11" fillId="0" borderId="47" xfId="4" applyFont="1" applyBorder="1">
      <alignment vertical="center"/>
    </xf>
    <xf numFmtId="0" fontId="11" fillId="0" borderId="21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20" xfId="4" applyFont="1" applyBorder="1">
      <alignment vertical="center"/>
    </xf>
    <xf numFmtId="0" fontId="11" fillId="0" borderId="48" xfId="4" applyFont="1" applyBorder="1">
      <alignment vertical="center"/>
    </xf>
    <xf numFmtId="0" fontId="11" fillId="0" borderId="0" xfId="4" applyFont="1" applyAlignment="1">
      <alignment horizontal="center" vertical="center"/>
    </xf>
    <xf numFmtId="1" fontId="11" fillId="0" borderId="15" xfId="4" applyNumberFormat="1" applyFont="1" applyBorder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0" xfId="5" applyNumberFormat="1" applyFont="1" applyBorder="1" applyAlignment="1">
      <alignment horizontal="left" vertical="center"/>
    </xf>
    <xf numFmtId="164" fontId="11" fillId="0" borderId="0" xfId="5" applyNumberFormat="1" applyFont="1" applyBorder="1" applyAlignment="1">
      <alignment horizontal="center" vertical="center"/>
    </xf>
    <xf numFmtId="0" fontId="13" fillId="0" borderId="38" xfId="4" applyFont="1" applyBorder="1" applyAlignment="1">
      <alignment horizontal="left" vertical="center"/>
    </xf>
    <xf numFmtId="164" fontId="11" fillId="0" borderId="0" xfId="5" applyNumberFormat="1" applyFont="1" applyFill="1" applyBorder="1" applyAlignment="1">
      <alignment horizontal="right" vertical="center"/>
    </xf>
    <xf numFmtId="0" fontId="8" fillId="0" borderId="36" xfId="4" applyBorder="1" applyAlignment="1">
      <alignment horizontal="right" vertical="center"/>
    </xf>
    <xf numFmtId="0" fontId="2" fillId="4" borderId="15" xfId="1" applyFont="1" applyFill="1" applyBorder="1" applyAlignment="1">
      <alignment horizontal="center"/>
    </xf>
    <xf numFmtId="0" fontId="2" fillId="4" borderId="49" xfId="1" applyFont="1" applyFill="1" applyBorder="1" applyAlignment="1">
      <alignment horizontal="center"/>
    </xf>
    <xf numFmtId="0" fontId="2" fillId="4" borderId="33" xfId="1" applyFont="1" applyFill="1" applyBorder="1" applyAlignment="1">
      <alignment horizontal="center"/>
    </xf>
    <xf numFmtId="0" fontId="2" fillId="4" borderId="50" xfId="1" applyFont="1" applyFill="1" applyBorder="1" applyAlignment="1">
      <alignment horizontal="center"/>
    </xf>
    <xf numFmtId="0" fontId="6" fillId="5" borderId="4" xfId="1" applyFont="1" applyFill="1" applyBorder="1" applyAlignment="1" applyProtection="1">
      <alignment horizontal="center"/>
      <protection locked="0"/>
    </xf>
    <xf numFmtId="164" fontId="0" fillId="0" borderId="9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14" fontId="8" fillId="0" borderId="1" xfId="4" applyNumberFormat="1" applyBorder="1">
      <alignment vertical="center"/>
    </xf>
    <xf numFmtId="1" fontId="11" fillId="0" borderId="9" xfId="4" applyNumberFormat="1" applyFont="1" applyBorder="1">
      <alignment vertical="center"/>
    </xf>
    <xf numFmtId="0" fontId="14" fillId="0" borderId="41" xfId="4" applyFont="1" applyBorder="1" applyAlignment="1">
      <alignment horizontal="right" vertical="center"/>
    </xf>
    <xf numFmtId="0" fontId="11" fillId="0" borderId="0" xfId="5" applyNumberFormat="1" applyFont="1" applyBorder="1" applyAlignment="1">
      <alignment horizontal="left" vertical="center"/>
    </xf>
    <xf numFmtId="0" fontId="8" fillId="0" borderId="36" xfId="4" applyBorder="1" applyAlignment="1">
      <alignment horizontal="left" vertical="center"/>
    </xf>
    <xf numFmtId="0" fontId="11" fillId="0" borderId="7" xfId="4" applyFont="1" applyBorder="1" applyAlignment="1">
      <alignment horizontal="left" vertical="center"/>
    </xf>
    <xf numFmtId="0" fontId="11" fillId="0" borderId="19" xfId="4" applyFont="1" applyBorder="1" applyAlignment="1">
      <alignment horizontal="left" vertical="center"/>
    </xf>
    <xf numFmtId="0" fontId="11" fillId="0" borderId="1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46" xfId="4" applyFont="1" applyBorder="1" applyAlignment="1">
      <alignment horizontal="left" vertical="center"/>
    </xf>
    <xf numFmtId="0" fontId="11" fillId="0" borderId="19" xfId="4" applyFont="1" applyBorder="1" applyAlignment="1">
      <alignment horizontal="center" vertical="center"/>
    </xf>
    <xf numFmtId="164" fontId="11" fillId="0" borderId="9" xfId="4" applyNumberFormat="1" applyFont="1" applyBorder="1">
      <alignment vertical="center"/>
    </xf>
    <xf numFmtId="0" fontId="14" fillId="0" borderId="41" xfId="4" applyFont="1" applyBorder="1" applyAlignment="1">
      <alignment horizontal="left" vertical="center"/>
    </xf>
    <xf numFmtId="164" fontId="11" fillId="0" borderId="0" xfId="4" applyNumberFormat="1" applyFont="1" applyBorder="1">
      <alignment vertical="center"/>
    </xf>
    <xf numFmtId="0" fontId="11" fillId="0" borderId="0" xfId="4" applyFont="1" applyBorder="1">
      <alignment vertical="center"/>
    </xf>
    <xf numFmtId="0" fontId="11" fillId="0" borderId="0" xfId="4" applyFont="1" applyBorder="1" applyAlignment="1">
      <alignment horizontal="right" vertical="center"/>
    </xf>
    <xf numFmtId="164" fontId="11" fillId="0" borderId="0" xfId="4" applyNumberFormat="1" applyFont="1" applyBorder="1" applyAlignment="1">
      <alignment horizontal="left" vertical="center"/>
    </xf>
    <xf numFmtId="164" fontId="11" fillId="0" borderId="0" xfId="4" applyNumberFormat="1" applyFont="1" applyBorder="1" applyAlignment="1">
      <alignment horizontal="right" vertical="center"/>
    </xf>
    <xf numFmtId="0" fontId="11" fillId="0" borderId="0" xfId="4" applyFont="1" applyBorder="1" applyAlignment="1">
      <alignment horizontal="left" vertical="center"/>
    </xf>
    <xf numFmtId="164" fontId="8" fillId="0" borderId="0" xfId="4" applyNumberFormat="1" applyBorder="1">
      <alignment vertical="center"/>
    </xf>
    <xf numFmtId="0" fontId="8" fillId="0" borderId="0" xfId="4" applyBorder="1" applyAlignment="1">
      <alignment horizontal="left" vertical="center"/>
    </xf>
    <xf numFmtId="0" fontId="8" fillId="0" borderId="0" xfId="4" applyBorder="1">
      <alignment vertical="center"/>
    </xf>
    <xf numFmtId="0" fontId="13" fillId="0" borderId="35" xfId="4" applyFont="1" applyBorder="1" applyAlignment="1">
      <alignment horizontal="left" vertical="center"/>
    </xf>
    <xf numFmtId="0" fontId="8" fillId="0" borderId="0" xfId="4" applyBorder="1" applyAlignment="1">
      <alignment horizontal="center" vertical="center"/>
    </xf>
    <xf numFmtId="0" fontId="8" fillId="0" borderId="36" xfId="4" applyBorder="1" applyAlignment="1">
      <alignment horizontal="center" vertical="center"/>
    </xf>
    <xf numFmtId="0" fontId="11" fillId="0" borderId="44" xfId="4" applyFont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1" fillId="0" borderId="40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18" xfId="4" applyFont="1" applyBorder="1" applyAlignment="1">
      <alignment horizontal="center" vertical="center"/>
    </xf>
    <xf numFmtId="0" fontId="11" fillId="0" borderId="43" xfId="4" applyFont="1" applyBorder="1" applyAlignment="1">
      <alignment horizontal="center" vertical="center"/>
    </xf>
    <xf numFmtId="165" fontId="11" fillId="0" borderId="41" xfId="4" applyNumberFormat="1" applyFont="1" applyBorder="1" applyAlignment="1">
      <alignment horizontal="center" vertical="center"/>
    </xf>
    <xf numFmtId="0" fontId="11" fillId="0" borderId="39" xfId="4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164" fontId="8" fillId="0" borderId="0" xfId="4" applyNumberForma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1" fillId="0" borderId="7" xfId="4" applyFont="1" applyBorder="1" applyAlignment="1">
      <alignment horizontal="left" vertical="center"/>
    </xf>
    <xf numFmtId="0" fontId="11" fillId="0" borderId="1" xfId="4" applyFont="1" applyBorder="1" applyAlignment="1">
      <alignment horizontal="left" vertical="center"/>
    </xf>
    <xf numFmtId="0" fontId="11" fillId="0" borderId="19" xfId="4" applyFont="1" applyBorder="1" applyAlignment="1">
      <alignment horizontal="left" vertical="center"/>
    </xf>
    <xf numFmtId="0" fontId="11" fillId="0" borderId="15" xfId="4" applyFont="1" applyBorder="1" applyAlignment="1">
      <alignment horizontal="left" vertical="center"/>
    </xf>
    <xf numFmtId="0" fontId="11" fillId="0" borderId="1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left" vertical="center"/>
    </xf>
    <xf numFmtId="0" fontId="11" fillId="0" borderId="46" xfId="4" applyFont="1" applyBorder="1" applyAlignment="1">
      <alignment horizontal="left" vertical="center"/>
    </xf>
    <xf numFmtId="0" fontId="11" fillId="0" borderId="16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45" xfId="4" applyFont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19" xfId="1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4" borderId="22" xfId="1" applyFont="1" applyFill="1" applyBorder="1" applyAlignment="1">
      <alignment horizontal="center" vertical="center"/>
    </xf>
    <xf numFmtId="0" fontId="2" fillId="4" borderId="23" xfId="1" applyFont="1" applyFill="1" applyBorder="1" applyAlignment="1">
      <alignment horizontal="center" vertical="center"/>
    </xf>
    <xf numFmtId="0" fontId="2" fillId="4" borderId="24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0" fillId="7" borderId="16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164" fontId="0" fillId="12" borderId="9" xfId="0" applyNumberFormat="1" applyFont="1" applyFill="1" applyBorder="1" applyAlignment="1">
      <alignment horizontal="center"/>
    </xf>
    <xf numFmtId="164" fontId="0" fillId="13" borderId="9" xfId="0" applyNumberFormat="1" applyFont="1" applyFill="1" applyBorder="1" applyAlignment="1">
      <alignment horizontal="center"/>
    </xf>
    <xf numFmtId="164" fontId="0" fillId="14" borderId="30" xfId="0" applyNumberFormat="1" applyFont="1" applyFill="1" applyBorder="1" applyAlignment="1">
      <alignment horizontal="center"/>
    </xf>
    <xf numFmtId="164" fontId="11" fillId="0" borderId="36" xfId="4" applyNumberFormat="1" applyFont="1" applyBorder="1" applyAlignment="1">
      <alignment horizontal="left" vertical="center"/>
    </xf>
    <xf numFmtId="164" fontId="8" fillId="0" borderId="36" xfId="4" applyNumberFormat="1" applyBorder="1" applyAlignment="1">
      <alignment horizontal="left" vertical="center"/>
    </xf>
    <xf numFmtId="0" fontId="11" fillId="0" borderId="46" xfId="4" applyFont="1" applyFill="1" applyBorder="1" applyAlignment="1">
      <alignment horizontal="left" vertical="center"/>
    </xf>
    <xf numFmtId="0" fontId="11" fillId="0" borderId="19" xfId="4" applyFont="1" applyFill="1" applyBorder="1" applyAlignment="1">
      <alignment horizontal="left" vertical="center"/>
    </xf>
    <xf numFmtId="0" fontId="11" fillId="0" borderId="15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9" xfId="4" applyFont="1" applyFill="1" applyBorder="1" applyAlignment="1">
      <alignment horizontal="left" vertical="center"/>
    </xf>
    <xf numFmtId="14" fontId="8" fillId="0" borderId="1" xfId="4" applyNumberFormat="1" applyFill="1" applyBorder="1">
      <alignment vertical="center"/>
    </xf>
    <xf numFmtId="165" fontId="11" fillId="0" borderId="40" xfId="4" applyNumberFormat="1" applyFont="1" applyBorder="1" applyAlignment="1">
      <alignment horizontal="center" vertical="center"/>
    </xf>
    <xf numFmtId="164" fontId="2" fillId="4" borderId="51" xfId="1" applyNumberFormat="1" applyFont="1" applyFill="1" applyBorder="1" applyAlignment="1">
      <alignment horizontal="center"/>
    </xf>
  </cellXfs>
  <cellStyles count="6">
    <cellStyle name="Accent4" xfId="1" builtinId="41"/>
    <cellStyle name="Followed Hyperlink" xfId="3" builtinId="9" hidden="1"/>
    <cellStyle name="Hyperlink" xfId="2" builtinId="8" hidden="1"/>
    <cellStyle name="Normal" xfId="0" builtinId="0"/>
    <cellStyle name="Normal 2" xfId="4" xr:uid="{3430EE09-4D6F-1B42-85F0-16AC99D03FBD}"/>
    <cellStyle name="Percent 2" xfId="5" xr:uid="{D0EE6942-89D3-C145-B794-A31A6B63576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 SGTSPF1C DEMOGRAPHICS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DEMOGRAPHICS!$G$2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DEMOGRAPHICS!$F$3:$F$6</c:f>
              <c:strCache>
                <c:ptCount val="4"/>
                <c:pt idx="0">
                  <c:v>18-20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</c:strCache>
            </c:strRef>
          </c:cat>
          <c:val>
            <c:numRef>
              <c:f>DEMOGRAPHICS!$G$3:$G$6</c:f>
              <c:numCache>
                <c:formatCode>General</c:formatCode>
                <c:ptCount val="4"/>
                <c:pt idx="1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B-6E4F-B98E-4C92CA06CA51}"/>
            </c:ext>
          </c:extLst>
        </c:ser>
        <c:ser>
          <c:idx val="1"/>
          <c:order val="1"/>
          <c:tx>
            <c:strRef>
              <c:f>DEMOGRAPHICS!$H$2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DEMOGRAPHICS!$F$3:$F$6</c:f>
              <c:strCache>
                <c:ptCount val="4"/>
                <c:pt idx="0">
                  <c:v>18-20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</c:strCache>
            </c:strRef>
          </c:cat>
          <c:val>
            <c:numRef>
              <c:f>DEMOGRAPHICS!$H$3:$H$6</c:f>
              <c:numCache>
                <c:formatCode>General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B-6E4F-B98E-4C92CA06C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10733840"/>
        <c:axId val="-2135388064"/>
        <c:axId val="0"/>
      </c:bar3DChart>
      <c:catAx>
        <c:axId val="-211073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5388064"/>
        <c:crosses val="autoZero"/>
        <c:auto val="1"/>
        <c:lblAlgn val="ctr"/>
        <c:lblOffset val="100"/>
        <c:noMultiLvlLbl val="0"/>
      </c:catAx>
      <c:valAx>
        <c:axId val="-213538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Subjects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73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12</xdr:row>
      <xdr:rowOff>115359</xdr:rowOff>
    </xdr:from>
    <xdr:to>
      <xdr:col>12</xdr:col>
      <xdr:colOff>485775</xdr:colOff>
      <xdr:row>26</xdr:row>
      <xdr:rowOff>183092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6B3E-ECE0-814E-A025-32F8ED1F8D16}">
  <sheetPr>
    <pageSetUpPr fitToPage="1"/>
  </sheetPr>
  <dimension ref="A1:AA44"/>
  <sheetViews>
    <sheetView showGridLines="0" tabSelected="1" zoomScale="150" zoomScaleNormal="150" workbookViewId="0"/>
  </sheetViews>
  <sheetFormatPr baseColWidth="10" defaultColWidth="8.6640625" defaultRowHeight="15" x14ac:dyDescent="0.2"/>
  <cols>
    <col min="1" max="1" width="17.5" style="45" customWidth="1"/>
    <col min="2" max="2" width="14.1640625" style="45" bestFit="1" customWidth="1"/>
    <col min="3" max="9" width="8.6640625" style="45"/>
    <col min="10" max="10" width="9.6640625" style="45" bestFit="1" customWidth="1"/>
    <col min="11" max="11" width="8.6640625" style="45"/>
    <col min="12" max="12" width="9" style="45" bestFit="1" customWidth="1"/>
    <col min="13" max="13" width="9.6640625" style="45" bestFit="1" customWidth="1"/>
    <col min="14" max="15" width="8.6640625" style="45"/>
    <col min="16" max="16" width="7" style="45" customWidth="1"/>
    <col min="17" max="17" width="9" style="45" bestFit="1" customWidth="1"/>
    <col min="18" max="18" width="9.6640625" style="45" bestFit="1" customWidth="1"/>
    <col min="19" max="19" width="8.6640625" style="45"/>
    <col min="20" max="20" width="7.33203125" style="45" customWidth="1"/>
    <col min="21" max="21" width="10.83203125" style="45" bestFit="1" customWidth="1"/>
    <col min="22" max="22" width="9" style="45" customWidth="1"/>
    <col min="23" max="16384" width="8.6640625" style="45"/>
  </cols>
  <sheetData>
    <row r="1" spans="1:27" x14ac:dyDescent="0.2">
      <c r="A1" s="76" t="s">
        <v>40</v>
      </c>
      <c r="B1" s="73"/>
      <c r="C1" s="73"/>
      <c r="D1" s="75"/>
      <c r="E1" s="73"/>
      <c r="F1" s="73"/>
      <c r="G1" s="74" t="s">
        <v>35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2"/>
    </row>
    <row r="2" spans="1:27" x14ac:dyDescent="0.2">
      <c r="A2" s="178" t="s">
        <v>91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181" t="s">
        <v>92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27" x14ac:dyDescent="0.2">
      <c r="A3" s="103" t="s">
        <v>88</v>
      </c>
      <c r="B3" s="135" t="s">
        <v>96</v>
      </c>
      <c r="C3" s="135"/>
      <c r="D3" s="135"/>
      <c r="E3" s="135"/>
      <c r="F3" s="135"/>
      <c r="G3" s="135"/>
      <c r="H3" s="135"/>
      <c r="I3" s="135"/>
      <c r="J3" s="135"/>
      <c r="K3" s="136"/>
      <c r="L3" s="143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5"/>
    </row>
    <row r="4" spans="1:27" x14ac:dyDescent="0.2">
      <c r="A4" s="133" t="s">
        <v>97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 t="s">
        <v>46</v>
      </c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41"/>
    </row>
    <row r="5" spans="1:27" x14ac:dyDescent="0.2">
      <c r="A5" s="133" t="s">
        <v>98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 t="s">
        <v>47</v>
      </c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41"/>
    </row>
    <row r="6" spans="1:27" x14ac:dyDescent="0.2">
      <c r="A6" s="142" t="s">
        <v>48</v>
      </c>
      <c r="B6" s="135"/>
      <c r="C6" s="135" t="str">
        <f>B3</f>
        <v>SGTSPF1</v>
      </c>
      <c r="D6" s="135"/>
      <c r="E6" s="135" t="s">
        <v>49</v>
      </c>
      <c r="F6" s="135"/>
      <c r="G6" s="135"/>
      <c r="H6" s="135"/>
      <c r="I6" s="135"/>
      <c r="J6" s="135"/>
      <c r="K6" s="136"/>
      <c r="L6" s="134" t="s">
        <v>43</v>
      </c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41"/>
    </row>
    <row r="7" spans="1:27" x14ac:dyDescent="0.2">
      <c r="A7" s="133" t="s">
        <v>50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99" t="s">
        <v>51</v>
      </c>
      <c r="M7" s="99"/>
      <c r="N7" s="99"/>
      <c r="O7" s="99"/>
      <c r="P7" s="99"/>
      <c r="Q7" s="99"/>
      <c r="R7" s="99"/>
      <c r="S7" s="99"/>
      <c r="T7" s="99"/>
      <c r="U7" s="99"/>
      <c r="V7" s="99"/>
      <c r="W7" s="71"/>
    </row>
    <row r="8" spans="1:27" ht="28.5" customHeight="1" x14ac:dyDescent="0.2">
      <c r="A8" s="70" t="s">
        <v>52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8"/>
    </row>
    <row r="9" spans="1:27" x14ac:dyDescent="0.2">
      <c r="A9" s="67"/>
      <c r="B9" s="66" t="s">
        <v>53</v>
      </c>
      <c r="C9" s="135" t="str">
        <f>B3</f>
        <v>SGTSPF1</v>
      </c>
      <c r="D9" s="135"/>
      <c r="E9" s="136"/>
      <c r="F9" s="62" t="s">
        <v>54</v>
      </c>
      <c r="G9" s="137" t="s">
        <v>55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</row>
    <row r="10" spans="1:27" x14ac:dyDescent="0.2">
      <c r="A10" s="139" t="s">
        <v>56</v>
      </c>
      <c r="B10" s="129" t="s">
        <v>57</v>
      </c>
      <c r="C10" s="120" t="s">
        <v>58</v>
      </c>
      <c r="D10" s="120" t="s">
        <v>57</v>
      </c>
      <c r="E10" s="120" t="s">
        <v>59</v>
      </c>
      <c r="F10" s="140" t="s">
        <v>60</v>
      </c>
      <c r="G10" s="119" t="s">
        <v>56</v>
      </c>
      <c r="H10" s="131"/>
      <c r="I10" s="129" t="s">
        <v>61</v>
      </c>
      <c r="J10" s="119" t="s">
        <v>62</v>
      </c>
      <c r="K10" s="131"/>
      <c r="L10" s="119" t="s">
        <v>63</v>
      </c>
      <c r="M10" s="131"/>
      <c r="N10" s="129" t="s">
        <v>64</v>
      </c>
      <c r="O10" s="129" t="s">
        <v>65</v>
      </c>
      <c r="P10" s="119" t="s">
        <v>66</v>
      </c>
      <c r="Q10" s="120"/>
      <c r="R10" s="120"/>
      <c r="S10" s="131"/>
      <c r="T10" s="119" t="s">
        <v>66</v>
      </c>
      <c r="U10" s="120"/>
      <c r="V10" s="120"/>
      <c r="W10" s="121"/>
    </row>
    <row r="11" spans="1:27" x14ac:dyDescent="0.2">
      <c r="A11" s="139"/>
      <c r="B11" s="130"/>
      <c r="C11" s="123"/>
      <c r="D11" s="123"/>
      <c r="E11" s="123"/>
      <c r="F11" s="130"/>
      <c r="G11" s="122"/>
      <c r="H11" s="132"/>
      <c r="I11" s="130"/>
      <c r="J11" s="122"/>
      <c r="K11" s="132"/>
      <c r="L11" s="122"/>
      <c r="M11" s="132"/>
      <c r="N11" s="130"/>
      <c r="O11" s="130"/>
      <c r="P11" s="122"/>
      <c r="Q11" s="123"/>
      <c r="R11" s="123"/>
      <c r="S11" s="132"/>
      <c r="T11" s="122"/>
      <c r="U11" s="123"/>
      <c r="V11" s="123"/>
      <c r="W11" s="124"/>
    </row>
    <row r="12" spans="1:27" x14ac:dyDescent="0.2">
      <c r="A12" s="102" t="s">
        <v>67</v>
      </c>
      <c r="B12" s="100" t="s">
        <v>68</v>
      </c>
      <c r="C12" s="104" t="s">
        <v>69</v>
      </c>
      <c r="D12" s="104" t="s">
        <v>69</v>
      </c>
      <c r="E12" s="104" t="s">
        <v>69</v>
      </c>
      <c r="F12" s="100" t="s">
        <v>70</v>
      </c>
      <c r="G12" s="100" t="s">
        <v>71</v>
      </c>
      <c r="H12" s="100" t="s">
        <v>72</v>
      </c>
      <c r="I12" s="100" t="s">
        <v>73</v>
      </c>
      <c r="J12" s="100" t="s">
        <v>74</v>
      </c>
      <c r="K12" s="100" t="s">
        <v>75</v>
      </c>
      <c r="L12" s="100" t="s">
        <v>74</v>
      </c>
      <c r="M12" s="100" t="s">
        <v>75</v>
      </c>
      <c r="N12" s="62"/>
      <c r="O12" s="62"/>
      <c r="P12" s="100" t="s">
        <v>76</v>
      </c>
      <c r="Q12" s="100" t="s">
        <v>74</v>
      </c>
      <c r="R12" s="100" t="s">
        <v>75</v>
      </c>
      <c r="S12" s="100" t="s">
        <v>77</v>
      </c>
      <c r="T12" s="100" t="s">
        <v>76</v>
      </c>
      <c r="U12" s="100" t="s">
        <v>74</v>
      </c>
      <c r="V12" s="100" t="s">
        <v>75</v>
      </c>
      <c r="W12" s="101" t="s">
        <v>77</v>
      </c>
      <c r="Z12" s="77"/>
      <c r="AA12" s="77"/>
    </row>
    <row r="13" spans="1:27" x14ac:dyDescent="0.2">
      <c r="A13" s="98">
        <v>1</v>
      </c>
      <c r="B13" s="93">
        <v>44747</v>
      </c>
      <c r="C13" s="62" t="s">
        <v>36</v>
      </c>
      <c r="D13" s="62" t="s">
        <v>37</v>
      </c>
      <c r="E13" s="62" t="s">
        <v>38</v>
      </c>
      <c r="F13" s="57">
        <v>8</v>
      </c>
      <c r="G13" s="56" t="s">
        <v>99</v>
      </c>
      <c r="H13" s="56">
        <v>20</v>
      </c>
      <c r="I13" s="56">
        <v>58.6</v>
      </c>
      <c r="J13" s="65">
        <v>22.047145000000008</v>
      </c>
      <c r="K13" s="64">
        <v>176.37716000000006</v>
      </c>
      <c r="L13" s="64">
        <v>1481.5681440000008</v>
      </c>
      <c r="M13" s="64">
        <v>11852.545152000006</v>
      </c>
      <c r="N13" s="63">
        <f>ROUNDDOWN(M13/K13,1)</f>
        <v>67.2</v>
      </c>
      <c r="O13" s="62" t="s">
        <v>34</v>
      </c>
      <c r="P13" s="62">
        <v>8</v>
      </c>
      <c r="Q13" s="64">
        <v>1391.1748495000006</v>
      </c>
      <c r="R13" s="64">
        <v>11129.398796000005</v>
      </c>
      <c r="S13" s="63">
        <f>ROUNDDOWN(R13/K13,1)</f>
        <v>63.1</v>
      </c>
      <c r="T13" s="62"/>
      <c r="U13" s="62"/>
      <c r="V13" s="62"/>
      <c r="W13" s="94" t="s">
        <v>8</v>
      </c>
    </row>
    <row r="14" spans="1:27" x14ac:dyDescent="0.2">
      <c r="A14" s="98">
        <v>2</v>
      </c>
      <c r="B14" s="93">
        <v>44747</v>
      </c>
      <c r="C14" s="62" t="s">
        <v>36</v>
      </c>
      <c r="D14" s="62" t="s">
        <v>37</v>
      </c>
      <c r="E14" s="62" t="s">
        <v>38</v>
      </c>
      <c r="F14" s="57">
        <v>8</v>
      </c>
      <c r="G14" s="56" t="s">
        <v>100</v>
      </c>
      <c r="H14" s="56">
        <v>29</v>
      </c>
      <c r="I14" s="56">
        <v>47.1</v>
      </c>
      <c r="J14" s="65">
        <v>29.705138750000003</v>
      </c>
      <c r="K14" s="64">
        <v>237.64111000000003</v>
      </c>
      <c r="L14" s="64">
        <v>1996.1853240000005</v>
      </c>
      <c r="M14" s="64">
        <v>15969.482592000004</v>
      </c>
      <c r="N14" s="63">
        <f t="shared" ref="N14:N21" si="0">ROUNDDOWN(M14/K14,1)</f>
        <v>67.2</v>
      </c>
      <c r="O14" s="62" t="s">
        <v>34</v>
      </c>
      <c r="P14" s="62">
        <v>8</v>
      </c>
      <c r="Q14" s="64">
        <v>1673.5662992187499</v>
      </c>
      <c r="R14" s="64">
        <v>13388.530393749999</v>
      </c>
      <c r="S14" s="63">
        <f t="shared" ref="S14:S17" si="1">ROUNDDOWN(R14/K14,1)</f>
        <v>56.3</v>
      </c>
      <c r="T14" s="62"/>
      <c r="U14" s="62"/>
      <c r="V14" s="62"/>
      <c r="W14" s="61"/>
    </row>
    <row r="15" spans="1:27" x14ac:dyDescent="0.2">
      <c r="A15" s="98">
        <v>3</v>
      </c>
      <c r="B15" s="93">
        <v>44747</v>
      </c>
      <c r="C15" s="62" t="s">
        <v>36</v>
      </c>
      <c r="D15" s="62" t="s">
        <v>37</v>
      </c>
      <c r="E15" s="62" t="s">
        <v>38</v>
      </c>
      <c r="F15" s="57">
        <v>8</v>
      </c>
      <c r="G15" s="56" t="s">
        <v>101</v>
      </c>
      <c r="H15" s="56">
        <v>31</v>
      </c>
      <c r="I15" s="56">
        <v>53.6</v>
      </c>
      <c r="J15" s="65">
        <v>25.169519999999999</v>
      </c>
      <c r="K15" s="64">
        <v>201.35615999999999</v>
      </c>
      <c r="L15" s="64">
        <v>1510.1712</v>
      </c>
      <c r="M15" s="64">
        <v>12081.3696</v>
      </c>
      <c r="N15" s="63">
        <f t="shared" si="0"/>
        <v>60</v>
      </c>
      <c r="O15" s="62" t="s">
        <v>34</v>
      </c>
      <c r="P15" s="62">
        <v>8</v>
      </c>
      <c r="Q15" s="64">
        <v>1588.1967119999999</v>
      </c>
      <c r="R15" s="64">
        <v>12705.573695999999</v>
      </c>
      <c r="S15" s="63">
        <f t="shared" si="1"/>
        <v>63.1</v>
      </c>
      <c r="T15" s="62"/>
      <c r="U15" s="62"/>
      <c r="V15" s="62"/>
      <c r="W15" s="61"/>
    </row>
    <row r="16" spans="1:27" x14ac:dyDescent="0.2">
      <c r="A16" s="98">
        <v>4</v>
      </c>
      <c r="B16" s="93">
        <v>44747</v>
      </c>
      <c r="C16" s="62" t="s">
        <v>36</v>
      </c>
      <c r="D16" s="62" t="s">
        <v>37</v>
      </c>
      <c r="E16" s="62" t="s">
        <v>38</v>
      </c>
      <c r="F16" s="57">
        <v>8</v>
      </c>
      <c r="G16" s="56" t="s">
        <v>102</v>
      </c>
      <c r="H16" s="56">
        <v>52</v>
      </c>
      <c r="I16" s="56">
        <v>39.700000000000003</v>
      </c>
      <c r="J16" s="65">
        <v>35.524498749999999</v>
      </c>
      <c r="K16" s="64">
        <v>284.19598999999999</v>
      </c>
      <c r="L16" s="64">
        <v>2387.2463160000002</v>
      </c>
      <c r="M16" s="64">
        <v>19097.970528000002</v>
      </c>
      <c r="N16" s="63">
        <f t="shared" si="0"/>
        <v>67.2</v>
      </c>
      <c r="O16" s="62" t="s">
        <v>34</v>
      </c>
      <c r="P16" s="62">
        <v>8</v>
      </c>
      <c r="Q16" s="64">
        <v>2241.595871125</v>
      </c>
      <c r="R16" s="64">
        <v>17932.766969</v>
      </c>
      <c r="S16" s="63">
        <f>ROUNDDOWN(R16/K16,1)</f>
        <v>63.1</v>
      </c>
      <c r="T16" s="62"/>
      <c r="U16" s="62"/>
      <c r="V16" s="62"/>
      <c r="W16" s="61"/>
    </row>
    <row r="17" spans="1:24" x14ac:dyDescent="0.2">
      <c r="A17" s="98">
        <v>5</v>
      </c>
      <c r="B17" s="93">
        <v>44747</v>
      </c>
      <c r="C17" s="62" t="s">
        <v>36</v>
      </c>
      <c r="D17" s="62" t="s">
        <v>37</v>
      </c>
      <c r="E17" s="62" t="s">
        <v>38</v>
      </c>
      <c r="F17" s="57">
        <v>8</v>
      </c>
      <c r="G17" s="56" t="s">
        <v>103</v>
      </c>
      <c r="H17" s="56">
        <v>38</v>
      </c>
      <c r="I17" s="56">
        <v>38.299999999999997</v>
      </c>
      <c r="J17" s="65">
        <v>36.703998750000011</v>
      </c>
      <c r="K17" s="64">
        <v>293.63199000000009</v>
      </c>
      <c r="L17" s="64">
        <v>2202.2399250000008</v>
      </c>
      <c r="M17" s="64">
        <v>17617.919400000006</v>
      </c>
      <c r="N17" s="63">
        <f t="shared" si="0"/>
        <v>60</v>
      </c>
      <c r="O17" s="62" t="s">
        <v>34</v>
      </c>
      <c r="P17" s="62">
        <v>8</v>
      </c>
      <c r="Q17" s="64">
        <v>2593.944999660001</v>
      </c>
      <c r="R17" s="64">
        <v>20751.559997280008</v>
      </c>
      <c r="S17" s="63">
        <f t="shared" si="1"/>
        <v>70.599999999999994</v>
      </c>
      <c r="T17" s="62"/>
      <c r="U17" s="62"/>
      <c r="V17" s="62"/>
      <c r="W17" s="61"/>
    </row>
    <row r="18" spans="1:24" x14ac:dyDescent="0.2">
      <c r="A18" s="98">
        <v>6</v>
      </c>
      <c r="B18" s="183"/>
      <c r="C18" s="62"/>
      <c r="D18" s="62"/>
      <c r="E18" s="62"/>
      <c r="F18" s="57"/>
      <c r="G18" s="56"/>
      <c r="H18" s="56"/>
      <c r="I18" s="56"/>
      <c r="J18" s="65"/>
      <c r="K18" s="64"/>
      <c r="L18" s="64"/>
      <c r="M18" s="64"/>
      <c r="N18" s="63"/>
      <c r="O18" s="62"/>
      <c r="P18" s="62"/>
      <c r="Q18" s="64"/>
      <c r="R18" s="64"/>
      <c r="S18" s="63"/>
      <c r="T18" s="62">
        <v>2</v>
      </c>
      <c r="U18" s="64"/>
      <c r="V18" s="64"/>
      <c r="W18" s="61"/>
    </row>
    <row r="19" spans="1:24" x14ac:dyDescent="0.2">
      <c r="A19" s="98">
        <v>7</v>
      </c>
      <c r="B19" s="183"/>
      <c r="C19" s="62"/>
      <c r="D19" s="62"/>
      <c r="E19" s="62"/>
      <c r="F19" s="57"/>
      <c r="G19" s="56"/>
      <c r="H19" s="56"/>
      <c r="I19" s="56"/>
      <c r="J19" s="65"/>
      <c r="K19" s="64"/>
      <c r="L19" s="64"/>
      <c r="M19" s="64"/>
      <c r="N19" s="63"/>
      <c r="O19" s="62"/>
      <c r="P19" s="62"/>
      <c r="Q19" s="64"/>
      <c r="R19" s="64"/>
      <c r="S19" s="63"/>
      <c r="T19" s="62">
        <v>2</v>
      </c>
      <c r="U19" s="64"/>
      <c r="V19" s="64"/>
      <c r="W19" s="61"/>
    </row>
    <row r="20" spans="1:24" x14ac:dyDescent="0.2">
      <c r="A20" s="98">
        <v>8</v>
      </c>
      <c r="B20" s="183"/>
      <c r="C20" s="62"/>
      <c r="D20" s="62"/>
      <c r="E20" s="62"/>
      <c r="F20" s="57"/>
      <c r="G20" s="56"/>
      <c r="H20" s="56"/>
      <c r="I20" s="56"/>
      <c r="J20" s="65"/>
      <c r="K20" s="64"/>
      <c r="L20" s="64"/>
      <c r="M20" s="64"/>
      <c r="N20" s="63"/>
      <c r="O20" s="62"/>
      <c r="P20" s="62"/>
      <c r="Q20" s="64"/>
      <c r="R20" s="64"/>
      <c r="S20" s="63"/>
      <c r="T20" s="62">
        <v>2</v>
      </c>
      <c r="U20" s="64"/>
      <c r="V20" s="64"/>
      <c r="W20" s="61"/>
    </row>
    <row r="21" spans="1:24" x14ac:dyDescent="0.2">
      <c r="A21" s="98">
        <v>9</v>
      </c>
      <c r="B21" s="183"/>
      <c r="C21" s="62"/>
      <c r="D21" s="62"/>
      <c r="E21" s="62"/>
      <c r="F21" s="57"/>
      <c r="G21" s="56"/>
      <c r="H21" s="56"/>
      <c r="I21" s="56"/>
      <c r="J21" s="65"/>
      <c r="K21" s="64"/>
      <c r="L21" s="64"/>
      <c r="M21" s="64"/>
      <c r="N21" s="63"/>
      <c r="O21" s="62"/>
      <c r="P21" s="62"/>
      <c r="Q21" s="64"/>
      <c r="R21" s="64"/>
      <c r="S21" s="63"/>
      <c r="T21" s="62">
        <v>2</v>
      </c>
      <c r="U21" s="64"/>
      <c r="V21" s="64"/>
      <c r="W21" s="105"/>
    </row>
    <row r="22" spans="1:24" x14ac:dyDescent="0.2">
      <c r="A22" s="98">
        <v>10</v>
      </c>
      <c r="B22" s="183"/>
      <c r="C22" s="62"/>
      <c r="D22" s="62"/>
      <c r="E22" s="62"/>
      <c r="F22" s="57"/>
      <c r="G22" s="56"/>
      <c r="H22" s="56"/>
      <c r="I22" s="56"/>
      <c r="J22" s="65"/>
      <c r="K22" s="64"/>
      <c r="L22" s="64"/>
      <c r="M22" s="64"/>
      <c r="N22" s="63"/>
      <c r="O22" s="62"/>
      <c r="P22" s="62"/>
      <c r="Q22" s="64"/>
      <c r="R22" s="64"/>
      <c r="S22" s="63"/>
      <c r="T22" s="62">
        <v>2</v>
      </c>
      <c r="U22" s="64"/>
      <c r="V22" s="64"/>
      <c r="W22" s="61"/>
    </row>
    <row r="23" spans="1:24" x14ac:dyDescent="0.2">
      <c r="A23" s="59">
        <v>11</v>
      </c>
      <c r="B23" s="56"/>
      <c r="C23" s="56"/>
      <c r="D23" s="56"/>
      <c r="E23" s="56"/>
      <c r="F23" s="57"/>
      <c r="G23" s="56"/>
      <c r="H23" s="56"/>
      <c r="I23" s="56"/>
      <c r="J23" s="56"/>
      <c r="K23" s="56"/>
      <c r="L23" s="65"/>
      <c r="M23" s="56"/>
      <c r="N23" s="57"/>
      <c r="O23" s="56"/>
      <c r="P23" s="56"/>
      <c r="Q23" s="56"/>
      <c r="R23" s="56"/>
      <c r="S23" s="56"/>
      <c r="T23" s="56"/>
      <c r="U23" s="56"/>
      <c r="V23" s="56"/>
      <c r="W23" s="55"/>
    </row>
    <row r="24" spans="1:24" x14ac:dyDescent="0.2">
      <c r="A24" s="59">
        <v>12</v>
      </c>
      <c r="B24" s="56"/>
      <c r="C24" s="56"/>
      <c r="D24" s="56"/>
      <c r="E24" s="56"/>
      <c r="F24" s="57"/>
      <c r="G24" s="56"/>
      <c r="H24" s="56"/>
      <c r="I24" s="56"/>
      <c r="J24" s="56"/>
      <c r="K24" s="56"/>
      <c r="L24" s="56"/>
      <c r="M24" s="56"/>
      <c r="N24" s="57"/>
      <c r="O24" s="56"/>
      <c r="P24" s="56"/>
      <c r="Q24" s="56"/>
      <c r="R24" s="56"/>
      <c r="S24" s="56"/>
      <c r="T24" s="56"/>
      <c r="U24" s="56"/>
      <c r="V24" s="56"/>
      <c r="W24" s="55"/>
    </row>
    <row r="25" spans="1:24" x14ac:dyDescent="0.2">
      <c r="A25" s="59">
        <v>13</v>
      </c>
      <c r="B25" s="56"/>
      <c r="C25" s="56"/>
      <c r="D25" s="56"/>
      <c r="E25" s="56"/>
      <c r="F25" s="57"/>
      <c r="G25" s="56"/>
      <c r="H25" s="56"/>
      <c r="I25" s="56"/>
      <c r="J25" s="56"/>
      <c r="K25" s="56"/>
      <c r="L25" s="78"/>
      <c r="M25" s="56"/>
      <c r="N25" s="57"/>
      <c r="O25" s="56"/>
      <c r="P25" s="56"/>
      <c r="Q25" s="56"/>
      <c r="R25" s="56"/>
      <c r="S25" s="56"/>
      <c r="T25" s="56"/>
      <c r="U25" s="56"/>
      <c r="V25" s="56"/>
      <c r="W25" s="55"/>
      <c r="X25" s="60"/>
    </row>
    <row r="26" spans="1:24" x14ac:dyDescent="0.2">
      <c r="A26" s="59">
        <v>14</v>
      </c>
      <c r="B26" s="56"/>
      <c r="C26" s="56"/>
      <c r="D26" s="56"/>
      <c r="E26" s="56"/>
      <c r="F26" s="57"/>
      <c r="G26" s="56"/>
      <c r="H26" s="56"/>
      <c r="I26" s="56"/>
      <c r="J26" s="56"/>
      <c r="K26" s="56"/>
      <c r="L26" s="78"/>
      <c r="M26" s="56"/>
      <c r="N26" s="57"/>
      <c r="O26" s="56"/>
      <c r="P26" s="56"/>
      <c r="Q26" s="56"/>
      <c r="R26" s="56"/>
      <c r="S26" s="56"/>
      <c r="T26" s="56"/>
      <c r="U26" s="56"/>
      <c r="V26" s="56"/>
      <c r="W26" s="55"/>
    </row>
    <row r="27" spans="1:24" x14ac:dyDescent="0.2">
      <c r="A27" s="59">
        <v>15</v>
      </c>
      <c r="B27" s="56"/>
      <c r="C27" s="56"/>
      <c r="D27" s="56"/>
      <c r="E27" s="56"/>
      <c r="F27" s="57"/>
      <c r="G27" s="56"/>
      <c r="H27" s="56"/>
      <c r="I27" s="56"/>
      <c r="J27" s="56"/>
      <c r="K27" s="56"/>
      <c r="L27" s="78"/>
      <c r="M27" s="56"/>
      <c r="N27" s="57"/>
      <c r="O27" s="56"/>
      <c r="P27" s="56"/>
      <c r="Q27" s="56"/>
      <c r="R27" s="56"/>
      <c r="S27" s="56"/>
      <c r="T27" s="56"/>
      <c r="U27" s="56"/>
      <c r="V27" s="56"/>
      <c r="W27" s="55"/>
    </row>
    <row r="28" spans="1:24" x14ac:dyDescent="0.2">
      <c r="A28" s="59">
        <v>16</v>
      </c>
      <c r="B28" s="56"/>
      <c r="C28" s="56"/>
      <c r="D28" s="56"/>
      <c r="E28" s="56"/>
      <c r="F28" s="57"/>
      <c r="G28" s="56"/>
      <c r="H28" s="56"/>
      <c r="I28" s="56"/>
      <c r="J28" s="56"/>
      <c r="K28" s="56"/>
      <c r="L28" s="78"/>
      <c r="M28" s="56"/>
      <c r="N28" s="57"/>
      <c r="O28" s="56"/>
      <c r="P28" s="56"/>
      <c r="Q28" s="56"/>
      <c r="R28" s="56"/>
      <c r="S28" s="56"/>
      <c r="T28" s="56"/>
      <c r="U28" s="56"/>
      <c r="V28" s="56"/>
      <c r="W28" s="55"/>
    </row>
    <row r="29" spans="1:24" x14ac:dyDescent="0.2">
      <c r="A29" s="59">
        <v>17</v>
      </c>
      <c r="B29" s="56"/>
      <c r="C29" s="56"/>
      <c r="D29" s="56"/>
      <c r="E29" s="56"/>
      <c r="F29" s="57"/>
      <c r="G29" s="56"/>
      <c r="H29" s="56"/>
      <c r="I29" s="56"/>
      <c r="J29" s="56"/>
      <c r="K29" s="56"/>
      <c r="L29" s="78"/>
      <c r="M29" s="56"/>
      <c r="N29" s="57"/>
      <c r="O29" s="56"/>
      <c r="P29" s="56"/>
      <c r="Q29" s="56"/>
      <c r="R29" s="56"/>
      <c r="S29" s="56"/>
      <c r="T29" s="56"/>
      <c r="U29" s="56"/>
      <c r="V29" s="56"/>
      <c r="W29" s="55"/>
    </row>
    <row r="30" spans="1:24" x14ac:dyDescent="0.2">
      <c r="A30" s="59">
        <v>18</v>
      </c>
      <c r="B30" s="56"/>
      <c r="C30" s="56"/>
      <c r="D30" s="56"/>
      <c r="E30" s="56"/>
      <c r="F30" s="57"/>
      <c r="G30" s="56"/>
      <c r="H30" s="56"/>
      <c r="I30" s="56"/>
      <c r="J30" s="56"/>
      <c r="K30" s="56"/>
      <c r="L30" s="78"/>
      <c r="M30" s="56"/>
      <c r="N30" s="57"/>
      <c r="O30" s="56"/>
      <c r="P30" s="56"/>
      <c r="Q30" s="56"/>
      <c r="R30" s="56"/>
      <c r="S30" s="56"/>
      <c r="T30" s="56"/>
      <c r="U30" s="56"/>
      <c r="V30" s="56"/>
      <c r="W30" s="55"/>
    </row>
    <row r="31" spans="1:24" x14ac:dyDescent="0.2">
      <c r="A31" s="59">
        <v>19</v>
      </c>
      <c r="B31" s="56"/>
      <c r="C31" s="56"/>
      <c r="D31" s="56"/>
      <c r="E31" s="56"/>
      <c r="F31" s="57"/>
      <c r="G31" s="56"/>
      <c r="H31" s="56"/>
      <c r="I31" s="56"/>
      <c r="J31" s="56"/>
      <c r="K31" s="56"/>
      <c r="L31" s="78"/>
      <c r="M31" s="56"/>
      <c r="N31" s="57"/>
      <c r="O31" s="56"/>
      <c r="P31" s="56"/>
      <c r="Q31" s="56"/>
      <c r="R31" s="56"/>
      <c r="S31" s="56"/>
      <c r="T31" s="56"/>
      <c r="U31" s="56"/>
      <c r="V31" s="56"/>
      <c r="W31" s="55"/>
    </row>
    <row r="32" spans="1:24" x14ac:dyDescent="0.2">
      <c r="A32" s="59">
        <v>20</v>
      </c>
      <c r="B32" s="56"/>
      <c r="C32" s="56"/>
      <c r="D32" s="56"/>
      <c r="E32" s="56"/>
      <c r="F32" s="57"/>
      <c r="G32" s="56"/>
      <c r="H32" s="56"/>
      <c r="I32" s="56"/>
      <c r="J32" s="56"/>
      <c r="K32" s="56"/>
      <c r="L32" s="78"/>
      <c r="M32" s="56"/>
      <c r="N32" s="57"/>
      <c r="O32" s="56"/>
      <c r="P32" s="56"/>
      <c r="Q32" s="56"/>
      <c r="R32" s="56"/>
      <c r="S32" s="56"/>
      <c r="T32" s="56"/>
      <c r="U32" s="56"/>
      <c r="V32" s="56"/>
      <c r="W32" s="55"/>
    </row>
    <row r="33" spans="1:23" x14ac:dyDescent="0.2">
      <c r="A33" s="58"/>
      <c r="B33" s="56"/>
      <c r="C33" s="56"/>
      <c r="D33" s="56"/>
      <c r="E33" s="56"/>
      <c r="F33" s="57"/>
      <c r="G33" s="56"/>
      <c r="H33" s="56"/>
      <c r="I33" s="56"/>
      <c r="J33" s="56"/>
      <c r="K33" s="56"/>
      <c r="L33" s="78"/>
      <c r="M33" s="56"/>
      <c r="N33" s="57"/>
      <c r="O33" s="56"/>
      <c r="P33" s="56"/>
      <c r="Q33" s="56"/>
      <c r="R33" s="56"/>
      <c r="S33" s="56"/>
      <c r="T33" s="56"/>
      <c r="U33" s="56"/>
      <c r="V33" s="56"/>
      <c r="W33" s="55"/>
    </row>
    <row r="34" spans="1:23" x14ac:dyDescent="0.2">
      <c r="A34" s="54" t="s">
        <v>78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2"/>
      <c r="O34" s="52"/>
      <c r="P34" s="52"/>
      <c r="Q34" s="52"/>
      <c r="R34" s="95" t="s">
        <v>89</v>
      </c>
      <c r="S34" s="125">
        <v>2.79</v>
      </c>
      <c r="T34" s="125"/>
      <c r="U34" s="106" t="s">
        <v>90</v>
      </c>
      <c r="V34" s="125">
        <v>2.79</v>
      </c>
      <c r="W34" s="184"/>
    </row>
    <row r="35" spans="1:23" x14ac:dyDescent="0.2">
      <c r="A35" s="126" t="s">
        <v>79</v>
      </c>
      <c r="B35" s="127"/>
      <c r="C35" s="107">
        <f>ROUNDDOWN(AVERAGE(N13:N22),1)</f>
        <v>64.3</v>
      </c>
      <c r="D35" s="108"/>
      <c r="E35" s="108"/>
      <c r="F35" s="109" t="s">
        <v>80</v>
      </c>
      <c r="G35" s="110">
        <f>ROUNDDOWN(STDEV(N13:N22),1)</f>
        <v>3.9</v>
      </c>
      <c r="H35" s="111" t="s">
        <v>81</v>
      </c>
      <c r="I35" s="110">
        <f>ROUNDDOWN(G35*V34/SQRT(COUNT(N13:N22)),1)</f>
        <v>4.8</v>
      </c>
      <c r="J35" s="111" t="s">
        <v>82</v>
      </c>
      <c r="K35" s="110">
        <f>ROUNDDOWN(100*I35/AVERAGE(N13:N22),1)</f>
        <v>7.4</v>
      </c>
      <c r="L35" s="79" t="s">
        <v>83</v>
      </c>
      <c r="M35" s="96">
        <f>C35-I35</f>
        <v>59.5</v>
      </c>
      <c r="N35" s="80" t="s">
        <v>84</v>
      </c>
      <c r="O35" s="112">
        <f>C35+I35</f>
        <v>69.099999999999994</v>
      </c>
      <c r="P35" s="117" t="s">
        <v>85</v>
      </c>
      <c r="Q35" s="117"/>
      <c r="R35" s="113">
        <f>ROUNDDOWN(C35*0.17,1)</f>
        <v>10.9</v>
      </c>
      <c r="S35" s="81"/>
      <c r="T35" s="114"/>
      <c r="U35" s="128" t="s">
        <v>86</v>
      </c>
      <c r="V35" s="128"/>
      <c r="W35" s="82" t="str">
        <f>IF(K35&gt;R35,"No","Yes")</f>
        <v>Yes</v>
      </c>
    </row>
    <row r="36" spans="1:23" x14ac:dyDescent="0.2">
      <c r="A36" s="51" t="s">
        <v>44</v>
      </c>
      <c r="B36" s="108" t="s">
        <v>87</v>
      </c>
      <c r="C36" s="107">
        <f>ROUNDDOWN(AVERAGE(S13:S22),1)</f>
        <v>63.2</v>
      </c>
      <c r="D36" s="108"/>
      <c r="E36" s="108"/>
      <c r="F36" s="109" t="s">
        <v>80</v>
      </c>
      <c r="G36" s="110">
        <f>ROUNDDOWN(STDEV(S13:S22),1)</f>
        <v>5</v>
      </c>
      <c r="H36" s="111" t="s">
        <v>81</v>
      </c>
      <c r="I36" s="110">
        <f>ROUNDDOWN(G36*S34/SQRT(COUNT(S13:S17)),1)</f>
        <v>6.2</v>
      </c>
      <c r="J36" s="111" t="s">
        <v>82</v>
      </c>
      <c r="K36" s="110">
        <f>ROUNDDOWN(100*I36/AVERAGE(S13:S22),1)</f>
        <v>9.8000000000000007</v>
      </c>
      <c r="L36" s="83" t="s">
        <v>83</v>
      </c>
      <c r="M36" s="80">
        <f>C36-I36</f>
        <v>57</v>
      </c>
      <c r="N36" s="80" t="s">
        <v>84</v>
      </c>
      <c r="O36" s="110">
        <f>C36+I36</f>
        <v>69.400000000000006</v>
      </c>
      <c r="P36" s="117" t="s">
        <v>33</v>
      </c>
      <c r="Q36" s="117"/>
      <c r="R36" s="115">
        <f>ROUNDDOWN(C36*0.17,1)</f>
        <v>10.7</v>
      </c>
      <c r="S36" s="81"/>
      <c r="T36" s="114"/>
      <c r="U36" s="117" t="s">
        <v>39</v>
      </c>
      <c r="V36" s="117"/>
      <c r="W36" s="82" t="str">
        <f>IF(K36&gt;R36,"No","Yes")</f>
        <v>Yes</v>
      </c>
    </row>
    <row r="37" spans="1:23" ht="16" thickBot="1" x14ac:dyDescent="0.25">
      <c r="A37" s="50" t="s">
        <v>45</v>
      </c>
      <c r="B37" s="48" t="s">
        <v>87</v>
      </c>
      <c r="C37" s="48" t="e">
        <f>ROUNDDOWN(AVERAGE(W13:W22),1)</f>
        <v>#DIV/0!</v>
      </c>
      <c r="D37" s="48"/>
      <c r="E37" s="48"/>
      <c r="F37" s="49" t="s">
        <v>80</v>
      </c>
      <c r="G37" s="176" t="e">
        <f>ROUNDDOWN(STDEV(W13:W22),1)</f>
        <v>#DIV/0!</v>
      </c>
      <c r="H37" s="49" t="s">
        <v>81</v>
      </c>
      <c r="I37" s="176" t="e">
        <f>ROUNDDOWN(G37*S34/SQRT(COUNT(W18:W22)),1)</f>
        <v>#DIV/0!</v>
      </c>
      <c r="J37" s="49" t="s">
        <v>82</v>
      </c>
      <c r="K37" s="177" t="e">
        <f>ROUNDDOWN(100*I37/AVERAGE(W13:W22),1)</f>
        <v>#DIV/0!</v>
      </c>
      <c r="L37" s="84" t="s">
        <v>83</v>
      </c>
      <c r="M37" s="97" t="e">
        <f>C37-I37</f>
        <v>#DIV/0!</v>
      </c>
      <c r="N37" s="47" t="s">
        <v>84</v>
      </c>
      <c r="O37" s="97" t="e">
        <f>C37+I37</f>
        <v>#DIV/0!</v>
      </c>
      <c r="P37" s="118" t="s">
        <v>33</v>
      </c>
      <c r="Q37" s="118"/>
      <c r="R37" s="47" t="e">
        <f>ROUNDDOWN(C37*0.17,1)</f>
        <v>#DIV/0!</v>
      </c>
      <c r="S37" s="47"/>
      <c r="T37" s="47"/>
      <c r="U37" s="118" t="s">
        <v>39</v>
      </c>
      <c r="V37" s="118"/>
      <c r="W37" s="116" t="e">
        <f>IF(K37&gt;R37,"No","Yes")</f>
        <v>#DIV/0!</v>
      </c>
    </row>
    <row r="39" spans="1:23" x14ac:dyDescent="0.2">
      <c r="A39" s="46" t="s">
        <v>32</v>
      </c>
    </row>
    <row r="42" spans="1:23" x14ac:dyDescent="0.2">
      <c r="A42" s="45" t="s">
        <v>8</v>
      </c>
    </row>
    <row r="43" spans="1:23" x14ac:dyDescent="0.2">
      <c r="A43" s="45" t="s">
        <v>8</v>
      </c>
    </row>
    <row r="44" spans="1:23" x14ac:dyDescent="0.2">
      <c r="A44" s="45" t="s">
        <v>8</v>
      </c>
    </row>
  </sheetData>
  <mergeCells count="38">
    <mergeCell ref="A2:K2"/>
    <mergeCell ref="L2:W2"/>
    <mergeCell ref="B3:K3"/>
    <mergeCell ref="L3:W3"/>
    <mergeCell ref="A4:K4"/>
    <mergeCell ref="L4:W4"/>
    <mergeCell ref="A5:K5"/>
    <mergeCell ref="L5:W5"/>
    <mergeCell ref="A6:B6"/>
    <mergeCell ref="C6:D6"/>
    <mergeCell ref="E6:K6"/>
    <mergeCell ref="L6:W6"/>
    <mergeCell ref="A7:K7"/>
    <mergeCell ref="C9:E9"/>
    <mergeCell ref="G9:W9"/>
    <mergeCell ref="A10:A11"/>
    <mergeCell ref="B10:B11"/>
    <mergeCell ref="C10:C11"/>
    <mergeCell ref="D10:D11"/>
    <mergeCell ref="E10:E11"/>
    <mergeCell ref="F10:F11"/>
    <mergeCell ref="G10:H11"/>
    <mergeCell ref="A35:B35"/>
    <mergeCell ref="P35:Q35"/>
    <mergeCell ref="U35:V35"/>
    <mergeCell ref="I10:I11"/>
    <mergeCell ref="J10:K11"/>
    <mergeCell ref="L10:M11"/>
    <mergeCell ref="N10:N11"/>
    <mergeCell ref="O10:O11"/>
    <mergeCell ref="P10:S11"/>
    <mergeCell ref="P36:Q36"/>
    <mergeCell ref="U36:V36"/>
    <mergeCell ref="P37:Q37"/>
    <mergeCell ref="U37:V37"/>
    <mergeCell ref="T10:W11"/>
    <mergeCell ref="S34:T34"/>
    <mergeCell ref="V34:W34"/>
  </mergeCells>
  <dataValidations disablePrompts="1" count="1">
    <dataValidation type="list" allowBlank="1" showInputMessage="1" showErrorMessage="1" sqref="O13:O32" xr:uid="{4AB9EF51-E579-E741-997F-A32F46699EEF}">
      <formula1>"Yes,No"</formula1>
    </dataValidation>
  </dataValidation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U45"/>
  <sheetViews>
    <sheetView showGridLines="0" zoomScale="150" zoomScaleNormal="150" zoomScalePageLayoutView="150" workbookViewId="0"/>
  </sheetViews>
  <sheetFormatPr baseColWidth="10" defaultColWidth="8.83203125" defaultRowHeight="15" x14ac:dyDescent="0.2"/>
  <cols>
    <col min="1" max="1" width="46.33203125" bestFit="1" customWidth="1"/>
    <col min="20" max="20" width="19.5" bestFit="1" customWidth="1"/>
    <col min="21" max="21" width="13.5" bestFit="1" customWidth="1"/>
  </cols>
  <sheetData>
    <row r="1" spans="1:21" x14ac:dyDescent="0.2">
      <c r="A1" s="15" t="s">
        <v>24</v>
      </c>
      <c r="B1" s="25">
        <v>8</v>
      </c>
      <c r="C1" s="1"/>
      <c r="D1" s="1"/>
      <c r="J1" s="1"/>
    </row>
    <row r="2" spans="1:21" ht="16" thickBot="1" x14ac:dyDescent="0.25"/>
    <row r="3" spans="1:21" x14ac:dyDescent="0.2">
      <c r="A3" s="89" t="s">
        <v>95</v>
      </c>
      <c r="B3" s="161" t="s">
        <v>23</v>
      </c>
      <c r="C3" s="164" t="s">
        <v>16</v>
      </c>
      <c r="D3" s="165"/>
      <c r="E3" s="155" t="s">
        <v>20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146" t="s">
        <v>21</v>
      </c>
      <c r="U3" s="149" t="s">
        <v>22</v>
      </c>
    </row>
    <row r="4" spans="1:21" x14ac:dyDescent="0.2">
      <c r="A4" s="14" t="s">
        <v>15</v>
      </c>
      <c r="B4" s="162"/>
      <c r="C4" s="166"/>
      <c r="D4" s="16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0"/>
      <c r="T4" s="147"/>
      <c r="U4" s="150"/>
    </row>
    <row r="5" spans="1:21" x14ac:dyDescent="0.2">
      <c r="A5" s="27">
        <v>60</v>
      </c>
      <c r="B5" s="162"/>
      <c r="C5" s="168"/>
      <c r="D5" s="169"/>
      <c r="E5" s="152">
        <v>1</v>
      </c>
      <c r="F5" s="153"/>
      <c r="G5" s="154"/>
      <c r="H5" s="152">
        <v>2</v>
      </c>
      <c r="I5" s="153"/>
      <c r="J5" s="154"/>
      <c r="K5" s="152">
        <v>3</v>
      </c>
      <c r="L5" s="153"/>
      <c r="M5" s="154"/>
      <c r="N5" s="152">
        <v>4</v>
      </c>
      <c r="O5" s="153"/>
      <c r="P5" s="154"/>
      <c r="Q5" s="152">
        <v>5</v>
      </c>
      <c r="R5" s="153"/>
      <c r="S5" s="154"/>
      <c r="T5" s="147"/>
      <c r="U5" s="150"/>
    </row>
    <row r="6" spans="1:21" x14ac:dyDescent="0.2">
      <c r="A6" s="9" t="s">
        <v>0</v>
      </c>
      <c r="B6" s="163"/>
      <c r="C6" s="85" t="s">
        <v>17</v>
      </c>
      <c r="D6" s="8" t="s">
        <v>18</v>
      </c>
      <c r="E6" s="85" t="s">
        <v>17</v>
      </c>
      <c r="F6" s="8" t="s">
        <v>18</v>
      </c>
      <c r="G6" s="8" t="s">
        <v>19</v>
      </c>
      <c r="H6" s="85" t="s">
        <v>17</v>
      </c>
      <c r="I6" s="8" t="s">
        <v>18</v>
      </c>
      <c r="J6" s="8" t="s">
        <v>19</v>
      </c>
      <c r="K6" s="85" t="s">
        <v>17</v>
      </c>
      <c r="L6" s="8" t="s">
        <v>18</v>
      </c>
      <c r="M6" s="8" t="s">
        <v>19</v>
      </c>
      <c r="N6" s="85" t="s">
        <v>17</v>
      </c>
      <c r="O6" s="8" t="s">
        <v>18</v>
      </c>
      <c r="P6" s="8" t="s">
        <v>19</v>
      </c>
      <c r="Q6" s="85" t="s">
        <v>17</v>
      </c>
      <c r="R6" s="8" t="s">
        <v>18</v>
      </c>
      <c r="S6" s="8" t="s">
        <v>19</v>
      </c>
      <c r="T6" s="148" t="s">
        <v>1</v>
      </c>
      <c r="U6" s="151"/>
    </row>
    <row r="7" spans="1:21" x14ac:dyDescent="0.2">
      <c r="A7" s="10">
        <v>1</v>
      </c>
      <c r="B7" s="21">
        <v>58.6</v>
      </c>
      <c r="C7" s="16">
        <f>D7/B1</f>
        <v>22.047145000000008</v>
      </c>
      <c r="D7" s="20">
        <f>((0.051*(B7*B7))-10.718*B7+629.32)</f>
        <v>176.37716000000006</v>
      </c>
      <c r="E7" s="17">
        <f>F7/B1</f>
        <v>1054.5509406887757</v>
      </c>
      <c r="F7" s="17">
        <f>I7/1.12</f>
        <v>8436.4075255102052</v>
      </c>
      <c r="G7" s="22">
        <v>0</v>
      </c>
      <c r="H7" s="17">
        <f>I7/B1</f>
        <v>1181.0970535714289</v>
      </c>
      <c r="I7" s="17">
        <f>L7/1.12</f>
        <v>9448.7764285714311</v>
      </c>
      <c r="J7" s="22">
        <v>0</v>
      </c>
      <c r="K7" s="17">
        <f>L7/B1</f>
        <v>1322.8287000000005</v>
      </c>
      <c r="L7" s="17">
        <f>D7*A5</f>
        <v>10582.629600000004</v>
      </c>
      <c r="M7" s="22">
        <v>0</v>
      </c>
      <c r="N7" s="17">
        <f>O7/B1</f>
        <v>1481.5681440000008</v>
      </c>
      <c r="O7" s="17">
        <f>L7*1.12</f>
        <v>11852.545152000006</v>
      </c>
      <c r="P7" s="22">
        <v>1</v>
      </c>
      <c r="Q7" s="17">
        <f>R7/B1</f>
        <v>1659.3563212800011</v>
      </c>
      <c r="R7" s="17">
        <f>O7*1.12</f>
        <v>13274.850570240009</v>
      </c>
      <c r="S7" s="22">
        <v>1</v>
      </c>
      <c r="T7" s="23">
        <v>176.37716000000006</v>
      </c>
      <c r="U7" s="24">
        <v>67.2</v>
      </c>
    </row>
    <row r="8" spans="1:21" x14ac:dyDescent="0.2">
      <c r="A8" s="10">
        <v>2</v>
      </c>
      <c r="B8" s="21">
        <v>47.1</v>
      </c>
      <c r="C8" s="16">
        <f>D8/B1</f>
        <v>29.705138750000003</v>
      </c>
      <c r="D8" s="20">
        <f t="shared" ref="D8:D16" si="0">((0.051*(B8*B8))-10.718*B8+629.32)</f>
        <v>237.64111000000003</v>
      </c>
      <c r="E8" s="17">
        <f>F8/B1</f>
        <v>1420.8452845982142</v>
      </c>
      <c r="F8" s="17">
        <f t="shared" ref="F8:F16" si="1">I8/1.12</f>
        <v>11366.762276785714</v>
      </c>
      <c r="G8" s="22">
        <v>0</v>
      </c>
      <c r="H8" s="17">
        <f>I8/B1</f>
        <v>1591.34671875</v>
      </c>
      <c r="I8" s="17">
        <f t="shared" ref="I8:I16" si="2">L8/1.12</f>
        <v>12730.77375</v>
      </c>
      <c r="J8" s="22">
        <v>0</v>
      </c>
      <c r="K8" s="17">
        <f>L8/B1</f>
        <v>1782.3083250000002</v>
      </c>
      <c r="L8" s="17">
        <f>D8*A5</f>
        <v>14258.466600000002</v>
      </c>
      <c r="M8" s="22">
        <v>0</v>
      </c>
      <c r="N8" s="17">
        <f>O8/B1</f>
        <v>1996.1853240000005</v>
      </c>
      <c r="O8" s="17">
        <f t="shared" ref="O8:O16" si="3">L8*1.12</f>
        <v>15969.482592000004</v>
      </c>
      <c r="P8" s="22">
        <v>1</v>
      </c>
      <c r="Q8" s="17">
        <f>R8/B1</f>
        <v>2235.7275628800007</v>
      </c>
      <c r="R8" s="17">
        <f t="shared" ref="R8:R16" si="4">O8*1.12</f>
        <v>17885.820503040006</v>
      </c>
      <c r="S8" s="22">
        <v>1</v>
      </c>
      <c r="T8" s="23">
        <v>237.64111000000003</v>
      </c>
      <c r="U8" s="24">
        <v>67.2</v>
      </c>
    </row>
    <row r="9" spans="1:21" x14ac:dyDescent="0.2">
      <c r="A9" s="10">
        <v>3</v>
      </c>
      <c r="B9" s="21">
        <v>53.6</v>
      </c>
      <c r="C9" s="16">
        <f>D9/B1</f>
        <v>25.169519999999999</v>
      </c>
      <c r="D9" s="20">
        <f t="shared" si="0"/>
        <v>201.35615999999999</v>
      </c>
      <c r="E9" s="17">
        <f>F9/B1</f>
        <v>1203.8992346938774</v>
      </c>
      <c r="F9" s="17">
        <f t="shared" si="1"/>
        <v>9631.1938775510189</v>
      </c>
      <c r="G9" s="22">
        <v>0</v>
      </c>
      <c r="H9" s="17">
        <f>I9/B1</f>
        <v>1348.3671428571427</v>
      </c>
      <c r="I9" s="17">
        <f t="shared" si="2"/>
        <v>10786.937142857141</v>
      </c>
      <c r="J9" s="22">
        <v>0</v>
      </c>
      <c r="K9" s="17">
        <f>L9/B1</f>
        <v>1510.1712</v>
      </c>
      <c r="L9" s="17">
        <f>D9*A5</f>
        <v>12081.3696</v>
      </c>
      <c r="M9" s="22">
        <v>1</v>
      </c>
      <c r="N9" s="17">
        <f>O9/B1</f>
        <v>1691.3917440000002</v>
      </c>
      <c r="O9" s="17">
        <f t="shared" si="3"/>
        <v>13531.133952000002</v>
      </c>
      <c r="P9" s="22">
        <v>1</v>
      </c>
      <c r="Q9" s="17">
        <f>R9/B1</f>
        <v>1894.3587532800004</v>
      </c>
      <c r="R9" s="17">
        <f t="shared" si="4"/>
        <v>15154.870026240003</v>
      </c>
      <c r="S9" s="22">
        <v>2</v>
      </c>
      <c r="T9" s="23">
        <v>201.35615999999999</v>
      </c>
      <c r="U9" s="24">
        <v>60</v>
      </c>
    </row>
    <row r="10" spans="1:21" x14ac:dyDescent="0.2">
      <c r="A10" s="10">
        <v>4</v>
      </c>
      <c r="B10" s="21">
        <v>39.700000000000003</v>
      </c>
      <c r="C10" s="16">
        <f>D10/B1</f>
        <v>35.524498749999999</v>
      </c>
      <c r="D10" s="20">
        <f t="shared" si="0"/>
        <v>284.19598999999999</v>
      </c>
      <c r="E10" s="17">
        <f>F10/B1</f>
        <v>1699.1947743941323</v>
      </c>
      <c r="F10" s="17">
        <f t="shared" si="1"/>
        <v>13593.558195153058</v>
      </c>
      <c r="G10" s="22">
        <v>0</v>
      </c>
      <c r="H10" s="17">
        <f>I10/B1</f>
        <v>1903.0981473214283</v>
      </c>
      <c r="I10" s="17">
        <f t="shared" si="2"/>
        <v>15224.785178571427</v>
      </c>
      <c r="J10" s="22">
        <v>0</v>
      </c>
      <c r="K10" s="17">
        <f>L10/B1</f>
        <v>2131.4699249999999</v>
      </c>
      <c r="L10" s="17">
        <f>D10*A5</f>
        <v>17051.759399999999</v>
      </c>
      <c r="M10" s="22">
        <v>0.5</v>
      </c>
      <c r="N10" s="17">
        <f>O10/B1</f>
        <v>2387.2463160000002</v>
      </c>
      <c r="O10" s="17">
        <f t="shared" si="3"/>
        <v>19097.970528000002</v>
      </c>
      <c r="P10" s="22">
        <v>1</v>
      </c>
      <c r="Q10" s="17">
        <f>R10/B1</f>
        <v>2673.7158739200004</v>
      </c>
      <c r="R10" s="17">
        <f t="shared" si="4"/>
        <v>21389.726991360003</v>
      </c>
      <c r="S10" s="22">
        <v>2</v>
      </c>
      <c r="T10" s="23">
        <v>284.19598999999999</v>
      </c>
      <c r="U10" s="24">
        <v>67.2</v>
      </c>
    </row>
    <row r="11" spans="1:21" x14ac:dyDescent="0.2">
      <c r="A11" s="11">
        <v>5</v>
      </c>
      <c r="B11" s="21">
        <v>38.299999999999997</v>
      </c>
      <c r="C11" s="16">
        <f>D11/B1</f>
        <v>36.703998750000011</v>
      </c>
      <c r="D11" s="20">
        <f t="shared" si="0"/>
        <v>293.63199000000009</v>
      </c>
      <c r="E11" s="17">
        <f>F11/B1</f>
        <v>1755.6121851084185</v>
      </c>
      <c r="F11" s="17">
        <f t="shared" si="1"/>
        <v>14044.897480867348</v>
      </c>
      <c r="G11" s="22">
        <v>0</v>
      </c>
      <c r="H11" s="17">
        <f>I11/B1</f>
        <v>1966.285647321429</v>
      </c>
      <c r="I11" s="17">
        <f t="shared" si="2"/>
        <v>15730.285178571432</v>
      </c>
      <c r="J11" s="22">
        <v>0</v>
      </c>
      <c r="K11" s="17">
        <f>L11/B1</f>
        <v>2202.2399250000008</v>
      </c>
      <c r="L11" s="17">
        <f>D11*A5</f>
        <v>17617.919400000006</v>
      </c>
      <c r="M11" s="22">
        <v>1</v>
      </c>
      <c r="N11" s="17">
        <f>O11/B1</f>
        <v>2466.5087160000012</v>
      </c>
      <c r="O11" s="17">
        <f t="shared" si="3"/>
        <v>19732.069728000009</v>
      </c>
      <c r="P11" s="22">
        <v>1</v>
      </c>
      <c r="Q11" s="17">
        <f>R11/B1</f>
        <v>2762.4897619200015</v>
      </c>
      <c r="R11" s="17">
        <f t="shared" si="4"/>
        <v>22099.918095360012</v>
      </c>
      <c r="S11" s="22">
        <v>2</v>
      </c>
      <c r="T11" s="23">
        <v>293.63199000000009</v>
      </c>
      <c r="U11" s="24">
        <v>60</v>
      </c>
    </row>
    <row r="12" spans="1:21" x14ac:dyDescent="0.2">
      <c r="A12" s="10"/>
      <c r="B12" s="21"/>
      <c r="C12" s="16"/>
      <c r="D12" s="20"/>
      <c r="E12" s="17"/>
      <c r="F12" s="17"/>
      <c r="G12" s="22"/>
      <c r="H12" s="17"/>
      <c r="I12" s="17"/>
      <c r="J12" s="22"/>
      <c r="K12" s="17"/>
      <c r="L12" s="17"/>
      <c r="M12" s="22"/>
      <c r="N12" s="17"/>
      <c r="O12" s="17"/>
      <c r="P12" s="22"/>
      <c r="Q12" s="17"/>
      <c r="R12" s="17"/>
      <c r="S12" s="22"/>
      <c r="T12" s="23"/>
      <c r="U12" s="24"/>
    </row>
    <row r="13" spans="1:21" x14ac:dyDescent="0.2">
      <c r="A13" s="10"/>
      <c r="B13" s="21"/>
      <c r="C13" s="16"/>
      <c r="D13" s="20"/>
      <c r="E13" s="17"/>
      <c r="F13" s="17"/>
      <c r="G13" s="22"/>
      <c r="H13" s="17"/>
      <c r="I13" s="17"/>
      <c r="J13" s="22"/>
      <c r="K13" s="17"/>
      <c r="L13" s="17"/>
      <c r="M13" s="22"/>
      <c r="N13" s="17"/>
      <c r="O13" s="17"/>
      <c r="P13" s="22"/>
      <c r="Q13" s="17"/>
      <c r="R13" s="17"/>
      <c r="S13" s="22"/>
      <c r="T13" s="23"/>
      <c r="U13" s="24"/>
    </row>
    <row r="14" spans="1:21" x14ac:dyDescent="0.2">
      <c r="A14" s="10"/>
      <c r="B14" s="21"/>
      <c r="C14" s="16"/>
      <c r="D14" s="20"/>
      <c r="E14" s="17"/>
      <c r="F14" s="17"/>
      <c r="G14" s="22"/>
      <c r="H14" s="17"/>
      <c r="I14" s="17"/>
      <c r="J14" s="22"/>
      <c r="K14" s="17"/>
      <c r="L14" s="17"/>
      <c r="M14" s="22"/>
      <c r="N14" s="17"/>
      <c r="O14" s="17"/>
      <c r="P14" s="22"/>
      <c r="Q14" s="17"/>
      <c r="R14" s="17"/>
      <c r="S14" s="22"/>
      <c r="T14" s="23"/>
      <c r="U14" s="24"/>
    </row>
    <row r="15" spans="1:21" x14ac:dyDescent="0.2">
      <c r="A15" s="10"/>
      <c r="B15" s="21"/>
      <c r="C15" s="16"/>
      <c r="D15" s="20"/>
      <c r="E15" s="17"/>
      <c r="F15" s="17"/>
      <c r="G15" s="22"/>
      <c r="H15" s="17"/>
      <c r="I15" s="17"/>
      <c r="J15" s="22"/>
      <c r="K15" s="17"/>
      <c r="L15" s="17"/>
      <c r="M15" s="22"/>
      <c r="N15" s="17"/>
      <c r="O15" s="17"/>
      <c r="P15" s="22"/>
      <c r="Q15" s="17"/>
      <c r="R15" s="17"/>
      <c r="S15" s="22"/>
      <c r="T15" s="23"/>
      <c r="U15" s="24"/>
    </row>
    <row r="16" spans="1:21" x14ac:dyDescent="0.2">
      <c r="A16" s="10"/>
      <c r="B16" s="21"/>
      <c r="C16" s="16"/>
      <c r="D16" s="20"/>
      <c r="E16" s="17"/>
      <c r="F16" s="17"/>
      <c r="G16" s="22"/>
      <c r="H16" s="17"/>
      <c r="I16" s="17"/>
      <c r="J16" s="22"/>
      <c r="K16" s="17"/>
      <c r="L16" s="17"/>
      <c r="M16" s="22"/>
      <c r="N16" s="17"/>
      <c r="O16" s="17"/>
      <c r="P16" s="22"/>
      <c r="Q16" s="17"/>
      <c r="R16" s="17"/>
      <c r="S16" s="22"/>
      <c r="T16" s="23"/>
      <c r="U16" s="24"/>
    </row>
    <row r="17" spans="1:21" x14ac:dyDescent="0.2">
      <c r="A17" s="9" t="s">
        <v>2</v>
      </c>
      <c r="B17" s="18">
        <f>AVERAGE(B7:B16)</f>
        <v>47.46</v>
      </c>
      <c r="C17" s="8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9">
        <f>ROUNDDOWN(AVERAGE(U7:U16),1)</f>
        <v>64.3</v>
      </c>
    </row>
    <row r="18" spans="1:21" x14ac:dyDescent="0.2">
      <c r="A18" s="9" t="s">
        <v>3</v>
      </c>
      <c r="B18" s="18">
        <f>STDEV(B7:B16)</f>
        <v>8.7471709712340662</v>
      </c>
      <c r="C18" s="8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9">
        <f>ROUNDDOWN(STDEV(U7:U16),1)</f>
        <v>3.9</v>
      </c>
    </row>
    <row r="19" spans="1:21" ht="16" thickBot="1" x14ac:dyDescent="0.25">
      <c r="A19" s="86" t="s">
        <v>4</v>
      </c>
      <c r="B19" s="87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185">
        <f>ROUNDDOWN(_xlfn.CONFIDENCE.T(0.05,U18,5),1)</f>
        <v>4.8</v>
      </c>
    </row>
    <row r="20" spans="1:21" ht="16" thickBo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</row>
    <row r="21" spans="1:21" ht="16" x14ac:dyDescent="0.2">
      <c r="A21" s="26" t="s">
        <v>41</v>
      </c>
      <c r="B21" s="161" t="s">
        <v>23</v>
      </c>
      <c r="C21" s="164" t="s">
        <v>16</v>
      </c>
      <c r="D21" s="165"/>
      <c r="E21" s="155" t="s">
        <v>20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/>
      <c r="T21" s="146" t="s">
        <v>21</v>
      </c>
      <c r="U21" s="149" t="s">
        <v>22</v>
      </c>
    </row>
    <row r="22" spans="1:21" x14ac:dyDescent="0.2">
      <c r="A22" s="14" t="s">
        <v>15</v>
      </c>
      <c r="B22" s="162"/>
      <c r="C22" s="166"/>
      <c r="D22" s="16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60"/>
      <c r="T22" s="147"/>
      <c r="U22" s="150"/>
    </row>
    <row r="23" spans="1:21" x14ac:dyDescent="0.2">
      <c r="A23" s="28">
        <v>63.1</v>
      </c>
      <c r="B23" s="162"/>
      <c r="C23" s="168"/>
      <c r="D23" s="169"/>
      <c r="E23" s="152">
        <v>1</v>
      </c>
      <c r="F23" s="153"/>
      <c r="G23" s="154"/>
      <c r="H23" s="152">
        <v>2</v>
      </c>
      <c r="I23" s="153"/>
      <c r="J23" s="154"/>
      <c r="K23" s="152">
        <v>3</v>
      </c>
      <c r="L23" s="153"/>
      <c r="M23" s="154"/>
      <c r="N23" s="152">
        <v>4</v>
      </c>
      <c r="O23" s="153"/>
      <c r="P23" s="154"/>
      <c r="Q23" s="152">
        <v>5</v>
      </c>
      <c r="R23" s="153"/>
      <c r="S23" s="154"/>
      <c r="T23" s="147"/>
      <c r="U23" s="150"/>
    </row>
    <row r="24" spans="1:21" x14ac:dyDescent="0.2">
      <c r="A24" s="9" t="s">
        <v>0</v>
      </c>
      <c r="B24" s="163"/>
      <c r="C24" s="85" t="s">
        <v>17</v>
      </c>
      <c r="D24" s="8" t="s">
        <v>18</v>
      </c>
      <c r="E24" s="85" t="s">
        <v>17</v>
      </c>
      <c r="F24" s="8" t="s">
        <v>18</v>
      </c>
      <c r="G24" s="8" t="s">
        <v>19</v>
      </c>
      <c r="H24" s="85" t="s">
        <v>17</v>
      </c>
      <c r="I24" s="8" t="s">
        <v>18</v>
      </c>
      <c r="J24" s="8" t="s">
        <v>19</v>
      </c>
      <c r="K24" s="85" t="s">
        <v>17</v>
      </c>
      <c r="L24" s="8" t="s">
        <v>18</v>
      </c>
      <c r="M24" s="8" t="s">
        <v>19</v>
      </c>
      <c r="N24" s="85" t="s">
        <v>17</v>
      </c>
      <c r="O24" s="8" t="s">
        <v>18</v>
      </c>
      <c r="P24" s="8" t="s">
        <v>19</v>
      </c>
      <c r="Q24" s="85" t="s">
        <v>17</v>
      </c>
      <c r="R24" s="8" t="s">
        <v>18</v>
      </c>
      <c r="S24" s="8" t="s">
        <v>19</v>
      </c>
      <c r="T24" s="148" t="s">
        <v>1</v>
      </c>
      <c r="U24" s="151"/>
    </row>
    <row r="25" spans="1:21" x14ac:dyDescent="0.2">
      <c r="A25" s="10">
        <v>1</v>
      </c>
      <c r="B25" s="21">
        <v>58.6</v>
      </c>
      <c r="C25" s="16">
        <f>D25/B1</f>
        <v>22.047145000000008</v>
      </c>
      <c r="D25" s="17">
        <f>((0.051*(B25*B25))-10.718*B25+629.32)</f>
        <v>176.37716000000006</v>
      </c>
      <c r="E25" s="17">
        <f>F25/B1</f>
        <v>1109.0360726243625</v>
      </c>
      <c r="F25" s="17">
        <f>I25/1.12</f>
        <v>8872.2885809949003</v>
      </c>
      <c r="G25" s="22">
        <v>0</v>
      </c>
      <c r="H25" s="17">
        <f>I25/B1</f>
        <v>1242.1204013392862</v>
      </c>
      <c r="I25" s="17">
        <f>L25/1.12</f>
        <v>9936.9632107142897</v>
      </c>
      <c r="J25" s="22">
        <v>0.5</v>
      </c>
      <c r="K25" s="17">
        <f>L25/B1</f>
        <v>1391.1748495000006</v>
      </c>
      <c r="L25" s="17">
        <f>D25*A23</f>
        <v>11129.398796000005</v>
      </c>
      <c r="M25" s="22">
        <v>1</v>
      </c>
      <c r="N25" s="17">
        <f>O25/B1</f>
        <v>1558.1158314400009</v>
      </c>
      <c r="O25" s="17">
        <f>L25*1.12</f>
        <v>12464.926651520007</v>
      </c>
      <c r="P25" s="22">
        <v>2</v>
      </c>
      <c r="Q25" s="17">
        <f>R25/B1</f>
        <v>1745.0897312128011</v>
      </c>
      <c r="R25" s="17">
        <f>O25*1.12</f>
        <v>13960.717849702409</v>
      </c>
      <c r="S25" s="22">
        <v>2</v>
      </c>
      <c r="T25" s="23">
        <v>176.37716000000006</v>
      </c>
      <c r="U25" s="24">
        <v>63.1</v>
      </c>
    </row>
    <row r="26" spans="1:21" x14ac:dyDescent="0.2">
      <c r="A26" s="10">
        <v>2</v>
      </c>
      <c r="B26" s="21">
        <v>47.1</v>
      </c>
      <c r="C26" s="16">
        <f>D26/B1</f>
        <v>29.705138750000003</v>
      </c>
      <c r="D26" s="17">
        <f t="shared" ref="D26:D29" si="5">((0.051*(B26*B26))-10.718*B26+629.32)</f>
        <v>237.64111000000003</v>
      </c>
      <c r="E26" s="17">
        <f>F26/B1</f>
        <v>1494.2556243024551</v>
      </c>
      <c r="F26" s="17">
        <f t="shared" ref="F26:F29" si="6">I26/1.12</f>
        <v>11954.044994419641</v>
      </c>
      <c r="G26" s="22">
        <v>0</v>
      </c>
      <c r="H26" s="17">
        <f>I26/B1</f>
        <v>1673.5662992187499</v>
      </c>
      <c r="I26" s="17">
        <f t="shared" ref="I26:I29" si="7">L26/1.12</f>
        <v>13388.530393749999</v>
      </c>
      <c r="J26" s="22">
        <v>1</v>
      </c>
      <c r="K26" s="17">
        <f>L26/B1</f>
        <v>1874.3942551250002</v>
      </c>
      <c r="L26" s="17">
        <f>D26*A23</f>
        <v>14995.154041000002</v>
      </c>
      <c r="M26" s="22">
        <v>1</v>
      </c>
      <c r="N26" s="17">
        <f>O26/B1</f>
        <v>2099.3215657400006</v>
      </c>
      <c r="O26" s="17">
        <f t="shared" ref="O26:O29" si="8">L26*1.12</f>
        <v>16794.572525920004</v>
      </c>
      <c r="P26" s="22">
        <v>2</v>
      </c>
      <c r="Q26" s="17">
        <f>R26/B1</f>
        <v>2351.2401536288007</v>
      </c>
      <c r="R26" s="17">
        <f t="shared" ref="R26:R29" si="9">O26*1.12</f>
        <v>18809.921229030406</v>
      </c>
      <c r="S26" s="22">
        <v>2</v>
      </c>
      <c r="T26" s="23">
        <v>237.64111000000003</v>
      </c>
      <c r="U26" s="24">
        <v>56.3</v>
      </c>
    </row>
    <row r="27" spans="1:21" x14ac:dyDescent="0.2">
      <c r="A27" s="10">
        <v>3</v>
      </c>
      <c r="B27" s="21">
        <v>53.6</v>
      </c>
      <c r="C27" s="16">
        <f>D27/B1</f>
        <v>25.169519999999999</v>
      </c>
      <c r="D27" s="17">
        <f t="shared" si="5"/>
        <v>201.35615999999999</v>
      </c>
      <c r="E27" s="17">
        <f>F27/B1</f>
        <v>1266.100695153061</v>
      </c>
      <c r="F27" s="17">
        <f t="shared" si="6"/>
        <v>10128.805561224488</v>
      </c>
      <c r="G27" s="22">
        <v>0</v>
      </c>
      <c r="H27" s="17">
        <f>I27/B1</f>
        <v>1418.0327785714285</v>
      </c>
      <c r="I27" s="17">
        <f t="shared" si="7"/>
        <v>11344.262228571428</v>
      </c>
      <c r="J27" s="22">
        <v>0</v>
      </c>
      <c r="K27" s="17">
        <f>L27/B1</f>
        <v>1588.1967119999999</v>
      </c>
      <c r="L27" s="17">
        <f>D27*A23</f>
        <v>12705.573695999999</v>
      </c>
      <c r="M27" s="22">
        <v>1</v>
      </c>
      <c r="N27" s="17">
        <f>O27/B1</f>
        <v>1778.7803174400001</v>
      </c>
      <c r="O27" s="17">
        <f t="shared" si="8"/>
        <v>14230.242539520001</v>
      </c>
      <c r="P27" s="22">
        <v>1</v>
      </c>
      <c r="Q27" s="17">
        <f>R27/B1</f>
        <v>1992.2339555328003</v>
      </c>
      <c r="R27" s="17">
        <f t="shared" si="9"/>
        <v>15937.871644262403</v>
      </c>
      <c r="S27" s="22">
        <v>2</v>
      </c>
      <c r="T27" s="23">
        <v>201.35615999999999</v>
      </c>
      <c r="U27" s="24">
        <v>63.1</v>
      </c>
    </row>
    <row r="28" spans="1:21" x14ac:dyDescent="0.2">
      <c r="A28" s="10">
        <v>4</v>
      </c>
      <c r="B28" s="21">
        <v>39.700000000000003</v>
      </c>
      <c r="C28" s="16">
        <f>D28/B1</f>
        <v>35.524498749999999</v>
      </c>
      <c r="D28" s="17">
        <f t="shared" si="5"/>
        <v>284.19598999999999</v>
      </c>
      <c r="E28" s="17">
        <f>F28/B1</f>
        <v>1786.9865044044959</v>
      </c>
      <c r="F28" s="17">
        <f t="shared" si="6"/>
        <v>14295.892035235967</v>
      </c>
      <c r="G28" s="22">
        <v>0</v>
      </c>
      <c r="H28" s="17">
        <f>I28/B1</f>
        <v>2001.4248849330356</v>
      </c>
      <c r="I28" s="17">
        <f t="shared" si="7"/>
        <v>16011.399079464285</v>
      </c>
      <c r="J28" s="22">
        <v>0</v>
      </c>
      <c r="K28" s="17">
        <f>L28/B1</f>
        <v>2241.595871125</v>
      </c>
      <c r="L28" s="17">
        <f>D28*A23</f>
        <v>17932.766969</v>
      </c>
      <c r="M28" s="22">
        <v>1</v>
      </c>
      <c r="N28" s="17">
        <f>O28/B1</f>
        <v>2510.5873756600004</v>
      </c>
      <c r="O28" s="17">
        <f t="shared" si="8"/>
        <v>20084.699005280003</v>
      </c>
      <c r="P28" s="22">
        <v>1</v>
      </c>
      <c r="Q28" s="17">
        <f>R28/B1</f>
        <v>2811.8578607392005</v>
      </c>
      <c r="R28" s="17">
        <f t="shared" si="9"/>
        <v>22494.862885913604</v>
      </c>
      <c r="S28" s="22">
        <v>2</v>
      </c>
      <c r="T28" s="23">
        <v>284.19598999999999</v>
      </c>
      <c r="U28" s="24">
        <v>63.1</v>
      </c>
    </row>
    <row r="29" spans="1:21" x14ac:dyDescent="0.2">
      <c r="A29" s="11">
        <v>5</v>
      </c>
      <c r="B29" s="21">
        <v>38.299999999999997</v>
      </c>
      <c r="C29" s="16">
        <f>D29/B1</f>
        <v>36.703998750000011</v>
      </c>
      <c r="D29" s="17">
        <f t="shared" si="5"/>
        <v>293.63199000000009</v>
      </c>
      <c r="E29" s="17">
        <f>F29/B1</f>
        <v>1846.3188146723535</v>
      </c>
      <c r="F29" s="17">
        <f t="shared" si="6"/>
        <v>14770.550517378828</v>
      </c>
      <c r="G29" s="22">
        <v>0</v>
      </c>
      <c r="H29" s="17">
        <f>I29/B1</f>
        <v>2067.8770724330361</v>
      </c>
      <c r="I29" s="17">
        <f t="shared" si="7"/>
        <v>16543.016579464289</v>
      </c>
      <c r="J29" s="22">
        <v>0</v>
      </c>
      <c r="K29" s="17">
        <f>L29/B1</f>
        <v>2316.0223211250009</v>
      </c>
      <c r="L29" s="17">
        <f>D29*A23</f>
        <v>18528.178569000007</v>
      </c>
      <c r="M29" s="22">
        <v>0</v>
      </c>
      <c r="N29" s="17">
        <f>O29/B1</f>
        <v>2593.944999660001</v>
      </c>
      <c r="O29" s="17">
        <f t="shared" si="8"/>
        <v>20751.559997280008</v>
      </c>
      <c r="P29" s="22">
        <v>1</v>
      </c>
      <c r="Q29" s="17">
        <f>R29/B1</f>
        <v>2905.2183996192016</v>
      </c>
      <c r="R29" s="17">
        <f t="shared" si="9"/>
        <v>23241.747196953613</v>
      </c>
      <c r="S29" s="22">
        <v>1</v>
      </c>
      <c r="T29" s="23">
        <v>293.63199000000009</v>
      </c>
      <c r="U29" s="24">
        <v>70.599999999999994</v>
      </c>
    </row>
    <row r="30" spans="1:21" x14ac:dyDescent="0.2">
      <c r="A30" s="9" t="s">
        <v>2</v>
      </c>
      <c r="B30" s="18">
        <f>AVERAGE(B25:B29)</f>
        <v>47.46</v>
      </c>
      <c r="C30" s="8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9">
        <f>ROUNDDOWN(AVERAGE(U25:U29),1)</f>
        <v>63.2</v>
      </c>
    </row>
    <row r="31" spans="1:21" x14ac:dyDescent="0.2">
      <c r="A31" s="9" t="s">
        <v>3</v>
      </c>
      <c r="B31" s="18">
        <f>STDEV(B25:B29)</f>
        <v>8.7471709712340662</v>
      </c>
      <c r="C31" s="8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9">
        <f>ROUNDDOWN(STDEV(U25:U29),1)</f>
        <v>5</v>
      </c>
    </row>
    <row r="32" spans="1:21" ht="16" thickBot="1" x14ac:dyDescent="0.25">
      <c r="A32" s="86" t="s">
        <v>4</v>
      </c>
      <c r="B32" s="87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185">
        <f>ROUNDDOWN(_xlfn.CONFIDENCE.T(0.05,U31,5),1)</f>
        <v>6.2</v>
      </c>
    </row>
    <row r="33" spans="1:21" ht="16" thickBot="1" x14ac:dyDescent="0.25"/>
    <row r="34" spans="1:21" ht="16" x14ac:dyDescent="0.2">
      <c r="A34" s="26" t="s">
        <v>42</v>
      </c>
      <c r="B34" s="161" t="s">
        <v>23</v>
      </c>
      <c r="C34" s="164" t="s">
        <v>16</v>
      </c>
      <c r="D34" s="165"/>
      <c r="E34" s="155" t="s">
        <v>20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7"/>
      <c r="T34" s="146" t="s">
        <v>21</v>
      </c>
      <c r="U34" s="149" t="s">
        <v>22</v>
      </c>
    </row>
    <row r="35" spans="1:21" ht="16" thickBot="1" x14ac:dyDescent="0.25">
      <c r="A35" s="14" t="s">
        <v>15</v>
      </c>
      <c r="B35" s="162"/>
      <c r="C35" s="166"/>
      <c r="D35" s="167"/>
      <c r="E35" s="158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0"/>
      <c r="T35" s="147"/>
      <c r="U35" s="150"/>
    </row>
    <row r="36" spans="1:21" x14ac:dyDescent="0.2">
      <c r="A36" s="28">
        <v>16.100000000000001</v>
      </c>
      <c r="B36" s="162"/>
      <c r="C36" s="168"/>
      <c r="D36" s="169"/>
      <c r="E36" s="152">
        <v>1</v>
      </c>
      <c r="F36" s="153"/>
      <c r="G36" s="154"/>
      <c r="H36" s="152">
        <v>2</v>
      </c>
      <c r="I36" s="153"/>
      <c r="J36" s="154"/>
      <c r="K36" s="152">
        <v>3</v>
      </c>
      <c r="L36" s="153"/>
      <c r="M36" s="154"/>
      <c r="N36" s="152">
        <v>4</v>
      </c>
      <c r="O36" s="153"/>
      <c r="P36" s="154"/>
      <c r="Q36" s="152">
        <v>5</v>
      </c>
      <c r="R36" s="153"/>
      <c r="S36" s="154"/>
      <c r="T36" s="147"/>
      <c r="U36" s="150"/>
    </row>
    <row r="37" spans="1:21" x14ac:dyDescent="0.2">
      <c r="A37" s="9" t="s">
        <v>0</v>
      </c>
      <c r="B37" s="163"/>
      <c r="C37" s="92" t="s">
        <v>17</v>
      </c>
      <c r="D37" s="8" t="s">
        <v>18</v>
      </c>
      <c r="E37" s="92" t="s">
        <v>17</v>
      </c>
      <c r="F37" s="8" t="s">
        <v>18</v>
      </c>
      <c r="G37" s="8" t="s">
        <v>19</v>
      </c>
      <c r="H37" s="92" t="s">
        <v>17</v>
      </c>
      <c r="I37" s="8" t="s">
        <v>18</v>
      </c>
      <c r="J37" s="8" t="s">
        <v>19</v>
      </c>
      <c r="K37" s="92" t="s">
        <v>17</v>
      </c>
      <c r="L37" s="8" t="s">
        <v>18</v>
      </c>
      <c r="M37" s="8" t="s">
        <v>19</v>
      </c>
      <c r="N37" s="92" t="s">
        <v>17</v>
      </c>
      <c r="O37" s="8" t="s">
        <v>18</v>
      </c>
      <c r="P37" s="8" t="s">
        <v>19</v>
      </c>
      <c r="Q37" s="92" t="s">
        <v>17</v>
      </c>
      <c r="R37" s="8" t="s">
        <v>18</v>
      </c>
      <c r="S37" s="8" t="s">
        <v>19</v>
      </c>
      <c r="T37" s="148" t="s">
        <v>1</v>
      </c>
      <c r="U37" s="151"/>
    </row>
    <row r="38" spans="1:21" x14ac:dyDescent="0.2">
      <c r="A38" s="10"/>
      <c r="B38" s="21"/>
      <c r="C38" s="16"/>
      <c r="D38" s="17"/>
      <c r="E38" s="17"/>
      <c r="F38" s="17"/>
      <c r="G38" s="22"/>
      <c r="H38" s="17"/>
      <c r="I38" s="17"/>
      <c r="J38" s="22"/>
      <c r="K38" s="17"/>
      <c r="L38" s="17"/>
      <c r="M38" s="22"/>
      <c r="N38" s="17"/>
      <c r="O38" s="17"/>
      <c r="P38" s="22"/>
      <c r="Q38" s="17"/>
      <c r="R38" s="17"/>
      <c r="S38" s="22"/>
      <c r="T38" s="23"/>
      <c r="U38" s="24"/>
    </row>
    <row r="39" spans="1:21" x14ac:dyDescent="0.2">
      <c r="A39" s="10"/>
      <c r="B39" s="21"/>
      <c r="C39" s="16"/>
      <c r="D39" s="17"/>
      <c r="E39" s="17"/>
      <c r="F39" s="17"/>
      <c r="G39" s="22"/>
      <c r="H39" s="17"/>
      <c r="I39" s="17"/>
      <c r="J39" s="22"/>
      <c r="K39" s="17"/>
      <c r="L39" s="17"/>
      <c r="M39" s="22"/>
      <c r="N39" s="17"/>
      <c r="O39" s="17"/>
      <c r="P39" s="22"/>
      <c r="Q39" s="17"/>
      <c r="R39" s="17"/>
      <c r="S39" s="22"/>
      <c r="T39" s="23"/>
      <c r="U39" s="24"/>
    </row>
    <row r="40" spans="1:21" x14ac:dyDescent="0.2">
      <c r="A40" s="10"/>
      <c r="B40" s="21"/>
      <c r="C40" s="16"/>
      <c r="D40" s="17"/>
      <c r="E40" s="17"/>
      <c r="F40" s="17"/>
      <c r="G40" s="22"/>
      <c r="H40" s="17"/>
      <c r="I40" s="17"/>
      <c r="J40" s="22"/>
      <c r="K40" s="17"/>
      <c r="L40" s="17"/>
      <c r="M40" s="22"/>
      <c r="N40" s="17"/>
      <c r="O40" s="17"/>
      <c r="P40" s="22"/>
      <c r="Q40" s="17"/>
      <c r="R40" s="17"/>
      <c r="S40" s="22"/>
      <c r="T40" s="23"/>
      <c r="U40" s="24"/>
    </row>
    <row r="41" spans="1:21" x14ac:dyDescent="0.2">
      <c r="A41" s="10"/>
      <c r="B41" s="21"/>
      <c r="C41" s="16"/>
      <c r="D41" s="17"/>
      <c r="E41" s="17"/>
      <c r="F41" s="17"/>
      <c r="G41" s="22"/>
      <c r="H41" s="17"/>
      <c r="I41" s="17"/>
      <c r="J41" s="22"/>
      <c r="K41" s="17"/>
      <c r="L41" s="17"/>
      <c r="M41" s="22"/>
      <c r="N41" s="17"/>
      <c r="O41" s="17"/>
      <c r="P41" s="22"/>
      <c r="Q41" s="17"/>
      <c r="R41" s="17"/>
      <c r="S41" s="22"/>
      <c r="T41" s="23"/>
      <c r="U41" s="24"/>
    </row>
    <row r="42" spans="1:21" x14ac:dyDescent="0.2">
      <c r="A42" s="10"/>
      <c r="B42" s="21"/>
      <c r="C42" s="16"/>
      <c r="D42" s="17"/>
      <c r="E42" s="17"/>
      <c r="F42" s="17"/>
      <c r="G42" s="22"/>
      <c r="H42" s="17"/>
      <c r="I42" s="17"/>
      <c r="J42" s="22"/>
      <c r="K42" s="17"/>
      <c r="L42" s="17"/>
      <c r="M42" s="22"/>
      <c r="N42" s="17"/>
      <c r="O42" s="17"/>
      <c r="P42" s="22"/>
      <c r="Q42" s="17"/>
      <c r="R42" s="17"/>
      <c r="S42" s="22"/>
      <c r="T42" s="23"/>
      <c r="U42" s="24"/>
    </row>
    <row r="43" spans="1:21" x14ac:dyDescent="0.2">
      <c r="A43" s="9" t="s">
        <v>2</v>
      </c>
      <c r="B43" s="18" t="e">
        <f>AVERAGE(B38:B42)</f>
        <v>#DIV/0!</v>
      </c>
      <c r="C43" s="9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19" t="e">
        <f>ROUNDDOWN(AVERAGE(U38:U42),1)</f>
        <v>#DIV/0!</v>
      </c>
    </row>
    <row r="44" spans="1:21" x14ac:dyDescent="0.2">
      <c r="A44" s="9" t="s">
        <v>3</v>
      </c>
      <c r="B44" s="18" t="e">
        <f>STDEV(B38:B42)</f>
        <v>#DIV/0!</v>
      </c>
      <c r="C44" s="9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9" t="e">
        <f>ROUNDDOWN(STDEV(U38:U42),1)</f>
        <v>#DIV/0!</v>
      </c>
    </row>
    <row r="45" spans="1:21" ht="16" thickBot="1" x14ac:dyDescent="0.25">
      <c r="A45" s="86" t="s">
        <v>4</v>
      </c>
      <c r="B45" s="87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185" t="e">
        <f>ROUNDDOWN(_xlfn.CONFIDENCE.T(0.05,U44,5),1)</f>
        <v>#DIV/0!</v>
      </c>
    </row>
  </sheetData>
  <mergeCells count="30">
    <mergeCell ref="B34:B37"/>
    <mergeCell ref="C34:D36"/>
    <mergeCell ref="E34:S35"/>
    <mergeCell ref="T34:T37"/>
    <mergeCell ref="U34:U37"/>
    <mergeCell ref="E36:G36"/>
    <mergeCell ref="H36:J36"/>
    <mergeCell ref="K36:M36"/>
    <mergeCell ref="N36:P36"/>
    <mergeCell ref="Q36:S36"/>
    <mergeCell ref="T21:T24"/>
    <mergeCell ref="U21:U24"/>
    <mergeCell ref="E23:G23"/>
    <mergeCell ref="H23:J23"/>
    <mergeCell ref="K23:M23"/>
    <mergeCell ref="N23:P23"/>
    <mergeCell ref="Q23:S23"/>
    <mergeCell ref="B3:B6"/>
    <mergeCell ref="C3:D5"/>
    <mergeCell ref="E5:G5"/>
    <mergeCell ref="H5:J5"/>
    <mergeCell ref="B21:B24"/>
    <mergeCell ref="C21:D23"/>
    <mergeCell ref="E21:S22"/>
    <mergeCell ref="T3:T6"/>
    <mergeCell ref="U3:U6"/>
    <mergeCell ref="K5:M5"/>
    <mergeCell ref="N5:P5"/>
    <mergeCell ref="Q5:S5"/>
    <mergeCell ref="E3:S4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3"/>
  <sheetViews>
    <sheetView showGridLines="0" zoomScale="150" zoomScaleNormal="150" zoomScalePageLayoutView="150" workbookViewId="0"/>
  </sheetViews>
  <sheetFormatPr baseColWidth="10" defaultColWidth="8.83203125" defaultRowHeight="15" x14ac:dyDescent="0.2"/>
  <sheetData>
    <row r="1" spans="1:8" ht="16" thickBot="1" x14ac:dyDescent="0.25">
      <c r="A1" s="35" t="s">
        <v>5</v>
      </c>
      <c r="B1" s="36" t="s">
        <v>6</v>
      </c>
      <c r="C1" s="36" t="s">
        <v>7</v>
      </c>
      <c r="D1" s="37" t="s">
        <v>25</v>
      </c>
    </row>
    <row r="2" spans="1:8" ht="16" thickTop="1" x14ac:dyDescent="0.2">
      <c r="A2" s="38">
        <v>1</v>
      </c>
      <c r="B2" s="12">
        <v>20</v>
      </c>
      <c r="C2" s="5" t="s">
        <v>93</v>
      </c>
      <c r="D2" s="175">
        <f>'STATIC SPF'!B7</f>
        <v>58.6</v>
      </c>
      <c r="F2" t="s">
        <v>6</v>
      </c>
      <c r="G2" s="6" t="s">
        <v>9</v>
      </c>
      <c r="H2" s="6" t="s">
        <v>10</v>
      </c>
    </row>
    <row r="3" spans="1:8" x14ac:dyDescent="0.2">
      <c r="A3" s="39">
        <v>2</v>
      </c>
      <c r="B3" s="13">
        <v>29</v>
      </c>
      <c r="C3" s="2" t="s">
        <v>94</v>
      </c>
      <c r="D3" s="174">
        <f>'STATIC SPF'!B8</f>
        <v>47.1</v>
      </c>
      <c r="F3" s="7" t="s">
        <v>11</v>
      </c>
    </row>
    <row r="4" spans="1:8" x14ac:dyDescent="0.2">
      <c r="A4" s="39">
        <v>3</v>
      </c>
      <c r="B4" s="13">
        <v>31</v>
      </c>
      <c r="C4" s="2" t="s">
        <v>93</v>
      </c>
      <c r="D4" s="174">
        <f>'STATIC SPF'!B9</f>
        <v>53.6</v>
      </c>
      <c r="F4" s="7" t="s">
        <v>12</v>
      </c>
      <c r="G4" t="s">
        <v>8</v>
      </c>
      <c r="H4" t="s">
        <v>8</v>
      </c>
    </row>
    <row r="5" spans="1:8" x14ac:dyDescent="0.2">
      <c r="A5" s="39">
        <v>4</v>
      </c>
      <c r="B5" s="13">
        <v>52</v>
      </c>
      <c r="C5" s="2" t="s">
        <v>93</v>
      </c>
      <c r="D5" s="173">
        <f>'STATIC SPF'!B10</f>
        <v>39.700000000000003</v>
      </c>
      <c r="F5" s="7" t="s">
        <v>13</v>
      </c>
      <c r="H5" t="s">
        <v>8</v>
      </c>
    </row>
    <row r="6" spans="1:8" x14ac:dyDescent="0.2">
      <c r="A6" s="39">
        <v>5</v>
      </c>
      <c r="B6" s="13">
        <v>38</v>
      </c>
      <c r="C6" s="2" t="s">
        <v>94</v>
      </c>
      <c r="D6" s="173">
        <f>'STATIC SPF'!B11</f>
        <v>38.299999999999997</v>
      </c>
      <c r="F6" s="7" t="s">
        <v>14</v>
      </c>
      <c r="G6" t="s">
        <v>8</v>
      </c>
      <c r="H6" t="s">
        <v>8</v>
      </c>
    </row>
    <row r="7" spans="1:8" x14ac:dyDescent="0.2">
      <c r="A7" s="39"/>
      <c r="B7" s="13"/>
      <c r="C7" s="2"/>
      <c r="D7" s="90"/>
    </row>
    <row r="8" spans="1:8" x14ac:dyDescent="0.2">
      <c r="A8" s="39"/>
      <c r="B8" s="13"/>
      <c r="C8" s="2"/>
      <c r="D8" s="90"/>
    </row>
    <row r="9" spans="1:8" x14ac:dyDescent="0.2">
      <c r="A9" s="39"/>
      <c r="B9" s="13"/>
      <c r="C9" s="2"/>
      <c r="D9" s="90"/>
    </row>
    <row r="10" spans="1:8" x14ac:dyDescent="0.2">
      <c r="A10" s="39"/>
      <c r="B10" s="13"/>
      <c r="C10" s="2"/>
      <c r="D10" s="90"/>
    </row>
    <row r="11" spans="1:8" x14ac:dyDescent="0.2">
      <c r="A11" s="40"/>
      <c r="B11" s="33"/>
      <c r="C11" s="34"/>
      <c r="D11" s="91"/>
    </row>
    <row r="12" spans="1:8" ht="16" thickBot="1" x14ac:dyDescent="0.25">
      <c r="A12" s="41" t="s">
        <v>31</v>
      </c>
      <c r="B12" s="42"/>
      <c r="C12" s="43"/>
      <c r="D12" s="44">
        <f>AVERAGE(D2:D11)</f>
        <v>47.46</v>
      </c>
    </row>
    <row r="14" spans="1:8" x14ac:dyDescent="0.2">
      <c r="A14" s="29" t="s">
        <v>26</v>
      </c>
    </row>
    <row r="15" spans="1:8" x14ac:dyDescent="0.2">
      <c r="A15" s="30" t="s">
        <v>27</v>
      </c>
    </row>
    <row r="16" spans="1:8" x14ac:dyDescent="0.2">
      <c r="A16" s="31" t="s">
        <v>28</v>
      </c>
    </row>
    <row r="17" spans="1:5" x14ac:dyDescent="0.2">
      <c r="A17" s="32" t="s">
        <v>29</v>
      </c>
    </row>
    <row r="19" spans="1:5" x14ac:dyDescent="0.2">
      <c r="A19" s="170" t="s">
        <v>30</v>
      </c>
      <c r="B19" s="171"/>
      <c r="C19" s="171"/>
      <c r="D19" s="171"/>
      <c r="E19" s="172"/>
    </row>
    <row r="33" spans="2:2" x14ac:dyDescent="0.2">
      <c r="B33" t="s">
        <v>8</v>
      </c>
    </row>
  </sheetData>
  <mergeCells count="1">
    <mergeCell ref="A19:E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TABLE - TA1</vt:lpstr>
      <vt:lpstr>STATIC SPF</vt:lpstr>
      <vt:lpstr>DEMOGRAPHICS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MandieM</dc:creator>
  <cp:lastModifiedBy>Microsoft Office User</cp:lastModifiedBy>
  <dcterms:created xsi:type="dcterms:W3CDTF">2008-12-16T14:25:06Z</dcterms:created>
  <dcterms:modified xsi:type="dcterms:W3CDTF">2022-07-11T20:33:51Z</dcterms:modified>
</cp:coreProperties>
</file>